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9" activeTab="2"/>
  </bookViews>
  <sheets>
    <sheet name="投资汇总 " sheetId="9" r:id="rId1"/>
    <sheet name="乌沙塘村投资表" sheetId="16" r:id="rId2"/>
    <sheet name="红崖村投资表" sheetId="20" r:id="rId3"/>
    <sheet name="龙源村投资表" sheetId="21" r:id="rId4"/>
    <sheet name="龙兴村投资表" sheetId="22" r:id="rId5"/>
  </sheets>
  <definedNames>
    <definedName name="_xlnm.Print_Area" localSheetId="2">红崖村投资表!$A$1:$R$21</definedName>
    <definedName name="_xlnm.Print_Area" localSheetId="4">龙兴村投资表!$A$1:$R$24</definedName>
    <definedName name="_xlnm.Print_Area" localSheetId="3">龙源村投资表!$A$1:$R$13</definedName>
    <definedName name="_xlnm.Print_Area" localSheetId="0">'投资汇总 '!$A$1:$H$40</definedName>
    <definedName name="_xlnm.Print_Area" localSheetId="1">乌沙塘村投资表!$A$1:$R$10</definedName>
    <definedName name="_xlnm.Print_Titles" localSheetId="2">红崖村投资表!$1:$5</definedName>
    <definedName name="_xlnm.Print_Titles" localSheetId="4">龙兴村投资表!$1:$5</definedName>
    <definedName name="_xlnm.Print_Titles" localSheetId="3">龙源村投资表!$1:$4</definedName>
    <definedName name="_xlnm.Print_Titles" localSheetId="0">'投资汇总 '!$1:$4</definedName>
    <definedName name="_xlnm.Print_Titles" localSheetId="1">乌沙塘村投资表!$1:$4</definedName>
  </definedNames>
  <calcPr calcId="144525"/>
</workbook>
</file>

<file path=xl/sharedStrings.xml><?xml version="1.0" encoding="utf-8"?>
<sst xmlns="http://schemas.openxmlformats.org/spreadsheetml/2006/main" count="343" uniqueCount="120">
  <si>
    <t>附表1</t>
  </si>
  <si>
    <t>项目投资概算汇总表</t>
  </si>
  <si>
    <t xml:space="preserve">项目名称：红寺堡区大河乡村庄绿化项目 </t>
  </si>
  <si>
    <t>序号</t>
  </si>
  <si>
    <t>项目名称</t>
  </si>
  <si>
    <t>单位</t>
  </si>
  <si>
    <t>数量</t>
  </si>
  <si>
    <t>综合单价（元）</t>
  </si>
  <si>
    <t>投资（万元）</t>
  </si>
  <si>
    <t>占投资额（%）</t>
  </si>
  <si>
    <t>备注</t>
  </si>
  <si>
    <t>合计</t>
  </si>
  <si>
    <t>Ⅰ</t>
  </si>
  <si>
    <t>直接工程费</t>
  </si>
  <si>
    <t>乌沙塘村村庄绿化</t>
  </si>
  <si>
    <t>土方工程</t>
  </si>
  <si>
    <t>1.1.1</t>
  </si>
  <si>
    <t>清渣</t>
  </si>
  <si>
    <r>
      <rPr>
        <sz val="10"/>
        <rFont val="仿宋"/>
        <charset val="134"/>
      </rPr>
      <t>m</t>
    </r>
    <r>
      <rPr>
        <vertAlign val="superscript"/>
        <sz val="10"/>
        <rFont val="仿宋"/>
        <charset val="134"/>
      </rPr>
      <t>3</t>
    </r>
  </si>
  <si>
    <t>1.1.2</t>
  </si>
  <si>
    <t>回填种植土</t>
  </si>
  <si>
    <t>绿化工程</t>
  </si>
  <si>
    <r>
      <rPr>
        <b/>
        <sz val="10"/>
        <rFont val="仿宋"/>
        <charset val="134"/>
      </rPr>
      <t>m</t>
    </r>
    <r>
      <rPr>
        <b/>
        <vertAlign val="superscript"/>
        <sz val="10"/>
        <rFont val="仿宋"/>
        <charset val="134"/>
      </rPr>
      <t>2</t>
    </r>
  </si>
  <si>
    <t>红崖村村庄绿化</t>
  </si>
  <si>
    <t>2.1.1</t>
  </si>
  <si>
    <t>2.1.2</t>
  </si>
  <si>
    <t>节水灌溉工程</t>
  </si>
  <si>
    <t>抽水灌溉工程</t>
  </si>
  <si>
    <t>项</t>
  </si>
  <si>
    <t>包括水泵设备、电费等</t>
  </si>
  <si>
    <t>园路</t>
  </si>
  <si>
    <t>宽1m，长759m</t>
  </si>
  <si>
    <t>龙源村村庄绿化</t>
  </si>
  <si>
    <t>3.1.1</t>
  </si>
  <si>
    <t>3.1.2</t>
  </si>
  <si>
    <t>龙兴村村庄绿化</t>
  </si>
  <si>
    <t>4.1.1</t>
  </si>
  <si>
    <t>4.1.2</t>
  </si>
  <si>
    <t>宽1m，长1040m</t>
  </si>
  <si>
    <t>Ⅱ</t>
  </si>
  <si>
    <t>其他费用</t>
  </si>
  <si>
    <t>地形测量费</t>
  </si>
  <si>
    <t>以财政部国家测绘局[2009]17号文计算</t>
  </si>
  <si>
    <t>建设方案编制费</t>
  </si>
  <si>
    <t>以计价格[1999]1283号计算</t>
  </si>
  <si>
    <t>工程设计费</t>
  </si>
  <si>
    <t>按照工程费用的2.0%计算</t>
  </si>
  <si>
    <t>工程监理费</t>
  </si>
  <si>
    <t>按照工程费用的1.8%计算</t>
  </si>
  <si>
    <t>控制价清单编制费</t>
  </si>
  <si>
    <t>按照工程费用的0.3%计算</t>
  </si>
  <si>
    <t>结算审核费</t>
  </si>
  <si>
    <t>招投标费</t>
  </si>
  <si>
    <t>按照工程费用的0.5%计算</t>
  </si>
  <si>
    <t>Ⅲ</t>
  </si>
  <si>
    <t>基本预备费</t>
  </si>
  <si>
    <t>以直接工程费与其他费用之和的3%计</t>
  </si>
  <si>
    <t>附表1-1</t>
  </si>
  <si>
    <t>乌沙塘村村庄绿化工程投资概算汇总表</t>
  </si>
  <si>
    <t>树种</t>
  </si>
  <si>
    <t>规格</t>
  </si>
  <si>
    <r>
      <rPr>
        <b/>
        <sz val="10"/>
        <rFont val="仿宋"/>
        <charset val="134"/>
      </rPr>
      <t>面积(m</t>
    </r>
    <r>
      <rPr>
        <b/>
        <vertAlign val="superscript"/>
        <sz val="10"/>
        <rFont val="仿宋"/>
        <charset val="134"/>
      </rPr>
      <t>2</t>
    </r>
    <r>
      <rPr>
        <b/>
        <sz val="10"/>
        <rFont val="仿宋"/>
        <charset val="134"/>
      </rPr>
      <t>)</t>
    </r>
  </si>
  <si>
    <t>综合单价
（元/株）</t>
  </si>
  <si>
    <t>分项单价</t>
  </si>
  <si>
    <t>投资
（万元）</t>
  </si>
  <si>
    <t>苗木
单价
（元/株）</t>
  </si>
  <si>
    <t>挖穴费
（元/穴）</t>
  </si>
  <si>
    <t>栽植费
（元/株）</t>
  </si>
  <si>
    <t>覆膜缠膜费（元/株）</t>
  </si>
  <si>
    <t>灌水费
（元/株）</t>
  </si>
  <si>
    <t>涂红刷白费
（元/株）</t>
  </si>
  <si>
    <t>抚育管护费
（元/株）</t>
  </si>
  <si>
    <t>实际价
（元/株）</t>
  </si>
  <si>
    <t>利税
（元/株）</t>
  </si>
  <si>
    <t>株</t>
  </si>
  <si>
    <t>一、村道两侧绿化区</t>
  </si>
  <si>
    <t>垂柳</t>
  </si>
  <si>
    <t>D≥4cm</t>
  </si>
  <si>
    <t>水车拉
水灌溉
养护2.5年</t>
  </si>
  <si>
    <t>二、田间林带补植绿化区</t>
  </si>
  <si>
    <t>刺槐</t>
  </si>
  <si>
    <t>（1）灌水：灌溉方式为水车拉水灌溉，共灌溉25次（每年灌溉10次，共灌溉2.5年）。
（2）抚育管护（涂红刷白、修剪、病虫害防治）费用为2.5年管护费用。</t>
  </si>
  <si>
    <t>附表1-2</t>
  </si>
  <si>
    <t>红崖村村庄绿化工程投资概算汇总表</t>
  </si>
  <si>
    <t>综合
单价
（元/株）</t>
  </si>
  <si>
    <t>一、林带补植绿化区</t>
  </si>
  <si>
    <t>滴灌
养护2.5年</t>
  </si>
  <si>
    <t>香花槐</t>
  </si>
  <si>
    <t>西府海棠</t>
  </si>
  <si>
    <t>D≥3cm</t>
  </si>
  <si>
    <t>紫叶李</t>
  </si>
  <si>
    <t>侧柏</t>
  </si>
  <si>
    <t>H≥1.2cm</t>
  </si>
  <si>
    <t>樟子松</t>
  </si>
  <si>
    <t>红刺梅</t>
  </si>
  <si>
    <t>6-8分枝</t>
  </si>
  <si>
    <t>墩</t>
  </si>
  <si>
    <t>黄刺梅</t>
  </si>
  <si>
    <t>榆叶梅</t>
  </si>
  <si>
    <t>四季玫瑰</t>
  </si>
  <si>
    <t>1年生营养
钵苗</t>
  </si>
  <si>
    <t>二、田间新建林带绿化区</t>
  </si>
  <si>
    <t>白榆</t>
  </si>
  <si>
    <t>抽水灌溉
养护2.5年</t>
  </si>
  <si>
    <t>（1）灌水：林带补植绿化区灌溉方式为滴灌，田间新建林带绿化区灌溉方式为抽水灌溉，共灌溉25次（每年灌溉10次，共灌溉2.5年）。
（2）抚育管护（涂红刷白、修剪、病虫害防治）费用为2.5年管护费用。</t>
  </si>
  <si>
    <t>附表1-3</t>
  </si>
  <si>
    <t>龙源村村庄绿化工程投资概算汇总表</t>
  </si>
  <si>
    <t>二、甜瓜大棚绿化区</t>
  </si>
  <si>
    <t>（1）灌水：灌溉方式均为水车拉水灌溉，共灌溉25次（每年灌溉10次，共灌溉2.5年）。
（2）抚育管护（涂红刷白、修剪、病虫害防治）费用为2.5年管护费用。</t>
  </si>
  <si>
    <t>附表1-4</t>
  </si>
  <si>
    <t>龙兴村村庄绿化工程投资概算汇总表</t>
  </si>
  <si>
    <r>
      <rPr>
        <b/>
        <sz val="10"/>
        <rFont val="仿宋"/>
        <charset val="134"/>
      </rPr>
      <t>面积
(m</t>
    </r>
    <r>
      <rPr>
        <b/>
        <vertAlign val="superscript"/>
        <sz val="10"/>
        <rFont val="仿宋"/>
        <charset val="134"/>
      </rPr>
      <t>2</t>
    </r>
    <r>
      <rPr>
        <b/>
        <sz val="10"/>
        <rFont val="仿宋"/>
        <charset val="134"/>
      </rPr>
      <t>)</t>
    </r>
  </si>
  <si>
    <t>苗木单价
（元/株）</t>
  </si>
  <si>
    <t>一、渠边村道两侧绿化区</t>
  </si>
  <si>
    <t>二、新建林带绿化区</t>
  </si>
  <si>
    <t>H≥1.2m</t>
  </si>
  <si>
    <t>黄刺玫</t>
  </si>
  <si>
    <t>一年生营养钵苗</t>
  </si>
  <si>
    <t>三、红九路两侧绿化区</t>
  </si>
  <si>
    <t>（1）灌水：渠边村道两侧绿化区和新建林带绿化区为滴灌、红九路两侧绿化区为水车拉水灌溉，共灌溉25次（每年灌溉10次，共灌溉2.5年）。
（2）抚育管护（涂红刷白、修剪、病虫害防治）费用为2.5年管护费用。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</si>
</sst>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);[Red]\(0.00\)"/>
    <numFmt numFmtId="178" formatCode="0.00;[Red]0.00"/>
    <numFmt numFmtId="179" formatCode="0_ "/>
    <numFmt numFmtId="180" formatCode="0.0_);[Red]\(0.0\)"/>
  </numFmts>
  <fonts count="56">
    <font>
      <sz val="11"/>
      <color theme="1"/>
      <name val="宋体"/>
      <charset val="134"/>
      <scheme val="minor"/>
    </font>
    <font>
      <sz val="18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6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rgb="FFFF0000"/>
      <name val="仿宋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color rgb="FFFF0000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theme="1"/>
      <name val="Tahoma"/>
      <charset val="134"/>
    </font>
    <font>
      <b/>
      <vertAlign val="superscript"/>
      <sz val="10"/>
      <name val="仿宋"/>
      <charset val="134"/>
    </font>
    <font>
      <vertAlign val="superscript"/>
      <sz val="10"/>
      <name val="仿宋"/>
      <charset val="134"/>
    </font>
  </fonts>
  <fills count="5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0"/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11" borderId="13" applyNumberFormat="0" applyFon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47" fillId="9" borderId="16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26" borderId="1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40" borderId="23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29" borderId="2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9" borderId="20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6" fillId="46" borderId="25" applyNumberFormat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35" fillId="0" borderId="0"/>
    <xf numFmtId="0" fontId="33" fillId="3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0" borderId="23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/>
    <xf numFmtId="0" fontId="35" fillId="0" borderId="0"/>
    <xf numFmtId="0" fontId="53" fillId="0" borderId="0"/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46" fillId="46" borderId="25" applyNumberFormat="0" applyAlignment="0" applyProtection="0">
      <alignment vertical="center"/>
    </xf>
    <xf numFmtId="0" fontId="46" fillId="46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29" borderId="20" applyNumberFormat="0" applyAlignment="0" applyProtection="0">
      <alignment vertical="center"/>
    </xf>
    <xf numFmtId="0" fontId="45" fillId="35" borderId="19" applyNumberFormat="0" applyAlignment="0" applyProtection="0">
      <alignment vertical="center"/>
    </xf>
    <xf numFmtId="0" fontId="45" fillId="35" borderId="19" applyNumberFormat="0" applyAlignment="0" applyProtection="0">
      <alignment vertical="center"/>
    </xf>
    <xf numFmtId="0" fontId="45" fillId="35" borderId="19" applyNumberFormat="0" applyAlignment="0" applyProtection="0">
      <alignment vertical="center"/>
    </xf>
    <xf numFmtId="0" fontId="37" fillId="40" borderId="23" applyNumberFormat="0" applyFont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106" applyFont="1" applyFill="1" applyBorder="1"/>
    <xf numFmtId="0" fontId="2" fillId="0" borderId="0" xfId="106" applyFont="1" applyFill="1" applyBorder="1" applyAlignment="1"/>
    <xf numFmtId="0" fontId="3" fillId="0" borderId="0" xfId="106" applyFont="1" applyFill="1" applyBorder="1" applyAlignment="1">
      <alignment horizontal="center"/>
    </xf>
    <xf numFmtId="0" fontId="3" fillId="0" borderId="0" xfId="106" applyFont="1" applyFill="1" applyBorder="1" applyAlignment="1">
      <alignment horizontal="center" vertical="center"/>
    </xf>
    <xf numFmtId="0" fontId="3" fillId="0" borderId="0" xfId="106" applyFont="1" applyFill="1" applyBorder="1"/>
    <xf numFmtId="0" fontId="3" fillId="0" borderId="0" xfId="106" applyFont="1" applyFill="1" applyBorder="1" applyAlignment="1">
      <alignment wrapText="1"/>
    </xf>
    <xf numFmtId="177" fontId="3" fillId="0" borderId="0" xfId="106" applyNumberFormat="1" applyFont="1" applyFill="1" applyBorder="1" applyAlignment="1">
      <alignment horizontal="center"/>
    </xf>
    <xf numFmtId="177" fontId="3" fillId="0" borderId="0" xfId="106" applyNumberFormat="1" applyFont="1" applyFill="1" applyBorder="1" applyAlignment="1">
      <alignment horizontal="center" vertical="center"/>
    </xf>
    <xf numFmtId="0" fontId="4" fillId="0" borderId="0" xfId="106" applyFont="1" applyFill="1" applyBorder="1" applyAlignment="1">
      <alignment horizontal="left" vertical="center"/>
    </xf>
    <xf numFmtId="0" fontId="5" fillId="0" borderId="0" xfId="106" applyFont="1" applyFill="1" applyBorder="1" applyAlignment="1">
      <alignment horizontal="center" vertical="center" wrapText="1"/>
    </xf>
    <xf numFmtId="0" fontId="3" fillId="0" borderId="1" xfId="106" applyFont="1" applyFill="1" applyBorder="1" applyAlignment="1">
      <alignment horizontal="left" vertical="center" wrapText="1"/>
    </xf>
    <xf numFmtId="177" fontId="2" fillId="0" borderId="2" xfId="106" applyNumberFormat="1" applyFont="1" applyFill="1" applyBorder="1" applyAlignment="1">
      <alignment horizontal="center" vertical="center"/>
    </xf>
    <xf numFmtId="177" fontId="2" fillId="0" borderId="2" xfId="106" applyNumberFormat="1" applyFont="1" applyFill="1" applyBorder="1" applyAlignment="1">
      <alignment horizontal="center" vertical="center" wrapText="1"/>
    </xf>
    <xf numFmtId="49" fontId="2" fillId="0" borderId="2" xfId="106" applyNumberFormat="1" applyFont="1" applyFill="1" applyBorder="1" applyAlignment="1">
      <alignment horizontal="center" vertical="center"/>
    </xf>
    <xf numFmtId="177" fontId="2" fillId="0" borderId="3" xfId="106" applyNumberFormat="1" applyFont="1" applyFill="1" applyBorder="1" applyAlignment="1">
      <alignment horizontal="center" vertical="center" wrapText="1"/>
    </xf>
    <xf numFmtId="177" fontId="2" fillId="0" borderId="4" xfId="106" applyNumberFormat="1" applyFont="1" applyFill="1" applyBorder="1" applyAlignment="1">
      <alignment horizontal="center" vertical="center"/>
    </xf>
    <xf numFmtId="49" fontId="2" fillId="0" borderId="4" xfId="106" applyNumberFormat="1" applyFont="1" applyFill="1" applyBorder="1" applyAlignment="1">
      <alignment horizontal="center" vertical="center"/>
    </xf>
    <xf numFmtId="177" fontId="2" fillId="0" borderId="4" xfId="106" applyNumberFormat="1" applyFont="1" applyFill="1" applyBorder="1" applyAlignment="1">
      <alignment horizontal="center" vertical="center" wrapText="1"/>
    </xf>
    <xf numFmtId="0" fontId="3" fillId="0" borderId="5" xfId="149" applyFont="1" applyBorder="1" applyAlignment="1">
      <alignment horizontal="center" vertical="center" wrapText="1"/>
    </xf>
    <xf numFmtId="177" fontId="2" fillId="0" borderId="5" xfId="106" applyNumberFormat="1" applyFont="1" applyFill="1" applyBorder="1" applyAlignment="1">
      <alignment horizontal="center" vertical="center"/>
    </xf>
    <xf numFmtId="176" fontId="2" fillId="0" borderId="6" xfId="106" applyNumberFormat="1" applyFont="1" applyFill="1" applyBorder="1" applyAlignment="1">
      <alignment vertical="center"/>
    </xf>
    <xf numFmtId="0" fontId="3" fillId="0" borderId="5" xfId="106" applyFont="1" applyFill="1" applyBorder="1" applyAlignment="1">
      <alignment horizontal="center" vertical="center"/>
    </xf>
    <xf numFmtId="176" fontId="2" fillId="0" borderId="0" xfId="106" applyNumberFormat="1" applyFont="1" applyFill="1" applyBorder="1" applyAlignment="1">
      <alignment horizontal="center" vertical="center"/>
    </xf>
    <xf numFmtId="0" fontId="2" fillId="0" borderId="5" xfId="106" applyFont="1" applyFill="1" applyBorder="1" applyAlignment="1">
      <alignment horizontal="center" vertical="center" wrapText="1"/>
    </xf>
    <xf numFmtId="0" fontId="2" fillId="0" borderId="6" xfId="106" applyFont="1" applyFill="1" applyBorder="1" applyAlignment="1">
      <alignment horizontal="center" vertical="center" wrapText="1"/>
    </xf>
    <xf numFmtId="176" fontId="2" fillId="0" borderId="5" xfId="106" applyNumberFormat="1" applyFont="1" applyFill="1" applyBorder="1" applyAlignment="1">
      <alignment horizontal="center" vertical="center"/>
    </xf>
    <xf numFmtId="177" fontId="3" fillId="0" borderId="5" xfId="106" applyNumberFormat="1" applyFont="1" applyFill="1" applyBorder="1" applyAlignment="1">
      <alignment horizontal="center"/>
    </xf>
    <xf numFmtId="0" fontId="3" fillId="0" borderId="5" xfId="106" applyFont="1" applyFill="1" applyBorder="1" applyAlignment="1">
      <alignment horizontal="center" vertical="center" wrapText="1"/>
    </xf>
    <xf numFmtId="0" fontId="3" fillId="0" borderId="2" xfId="106" applyFont="1" applyFill="1" applyBorder="1" applyAlignment="1">
      <alignment horizontal="center" vertical="center" wrapText="1"/>
    </xf>
    <xf numFmtId="177" fontId="3" fillId="0" borderId="5" xfId="106" applyNumberFormat="1" applyFont="1" applyFill="1" applyBorder="1" applyAlignment="1">
      <alignment horizontal="center" vertical="center" wrapText="1"/>
    </xf>
    <xf numFmtId="176" fontId="3" fillId="0" borderId="5" xfId="106" applyNumberFormat="1" applyFont="1" applyFill="1" applyBorder="1" applyAlignment="1">
      <alignment horizontal="center" vertical="center" wrapText="1"/>
    </xf>
    <xf numFmtId="177" fontId="6" fillId="0" borderId="5" xfId="106" applyNumberFormat="1" applyFont="1" applyFill="1" applyBorder="1" applyAlignment="1">
      <alignment horizontal="center" vertical="center" wrapText="1"/>
    </xf>
    <xf numFmtId="0" fontId="3" fillId="0" borderId="5" xfId="149" applyFont="1" applyFill="1" applyBorder="1" applyAlignment="1">
      <alignment horizontal="center" vertical="center"/>
    </xf>
    <xf numFmtId="0" fontId="2" fillId="0" borderId="5" xfId="106" applyFont="1" applyFill="1" applyBorder="1" applyAlignment="1">
      <alignment horizontal="center" vertical="center"/>
    </xf>
    <xf numFmtId="0" fontId="3" fillId="0" borderId="2" xfId="106" applyFont="1" applyFill="1" applyBorder="1" applyAlignment="1">
      <alignment horizontal="center" vertical="center"/>
    </xf>
    <xf numFmtId="0" fontId="3" fillId="0" borderId="7" xfId="106" applyFont="1" applyFill="1" applyBorder="1" applyAlignment="1">
      <alignment horizontal="center" vertical="center"/>
    </xf>
    <xf numFmtId="0" fontId="3" fillId="0" borderId="4" xfId="106" applyFont="1" applyFill="1" applyBorder="1" applyAlignment="1">
      <alignment horizontal="center" vertical="center"/>
    </xf>
    <xf numFmtId="0" fontId="4" fillId="0" borderId="8" xfId="106" applyFont="1" applyFill="1" applyBorder="1" applyAlignment="1">
      <alignment horizontal="left" vertical="top" wrapText="1"/>
    </xf>
    <xf numFmtId="0" fontId="4" fillId="0" borderId="8" xfId="106" applyFont="1" applyFill="1" applyBorder="1" applyAlignment="1">
      <alignment horizontal="left" vertical="top"/>
    </xf>
    <xf numFmtId="177" fontId="2" fillId="0" borderId="9" xfId="106" applyNumberFormat="1" applyFont="1" applyFill="1" applyBorder="1" applyAlignment="1">
      <alignment horizontal="center" vertical="center" wrapText="1"/>
    </xf>
    <xf numFmtId="177" fontId="2" fillId="0" borderId="6" xfId="106" applyNumberFormat="1" applyFont="1" applyFill="1" applyBorder="1" applyAlignment="1">
      <alignment horizontal="center" vertical="center" wrapText="1"/>
    </xf>
    <xf numFmtId="49" fontId="2" fillId="0" borderId="2" xfId="106" applyNumberFormat="1" applyFont="1" applyFill="1" applyBorder="1" applyAlignment="1">
      <alignment horizontal="center" vertical="center" wrapText="1"/>
    </xf>
    <xf numFmtId="49" fontId="2" fillId="0" borderId="4" xfId="106" applyNumberFormat="1" applyFont="1" applyFill="1" applyBorder="1" applyAlignment="1">
      <alignment horizontal="center" vertical="center" wrapText="1"/>
    </xf>
    <xf numFmtId="178" fontId="2" fillId="0" borderId="5" xfId="106" applyNumberFormat="1" applyFont="1" applyFill="1" applyBorder="1" applyAlignment="1">
      <alignment horizontal="center" vertical="center" wrapText="1"/>
    </xf>
    <xf numFmtId="177" fontId="2" fillId="0" borderId="5" xfId="106" applyNumberFormat="1" applyFont="1" applyFill="1" applyBorder="1" applyAlignment="1">
      <alignment horizontal="center" vertical="center" wrapText="1"/>
    </xf>
    <xf numFmtId="0" fontId="3" fillId="0" borderId="5" xfId="106" applyFont="1" applyFill="1" applyBorder="1" applyAlignment="1">
      <alignment horizontal="center"/>
    </xf>
    <xf numFmtId="177" fontId="3" fillId="0" borderId="5" xfId="106" applyNumberFormat="1" applyFont="1" applyFill="1" applyBorder="1" applyAlignment="1">
      <alignment horizontal="center" vertical="center"/>
    </xf>
    <xf numFmtId="177" fontId="2" fillId="0" borderId="10" xfId="106" applyNumberFormat="1" applyFont="1" applyFill="1" applyBorder="1" applyAlignment="1">
      <alignment horizontal="center" vertical="center"/>
    </xf>
    <xf numFmtId="177" fontId="2" fillId="0" borderId="1" xfId="106" applyNumberFormat="1" applyFont="1" applyFill="1" applyBorder="1" applyAlignment="1">
      <alignment horizontal="center" vertical="center"/>
    </xf>
    <xf numFmtId="176" fontId="2" fillId="0" borderId="4" xfId="106" applyNumberFormat="1" applyFont="1" applyFill="1" applyBorder="1" applyAlignment="1">
      <alignment horizontal="center" vertical="center"/>
    </xf>
    <xf numFmtId="0" fontId="2" fillId="0" borderId="4" xfId="106" applyFont="1" applyFill="1" applyBorder="1" applyAlignment="1">
      <alignment horizontal="center" vertical="center"/>
    </xf>
    <xf numFmtId="0" fontId="2" fillId="0" borderId="3" xfId="106" applyFont="1" applyFill="1" applyBorder="1" applyAlignment="1">
      <alignment horizontal="center" vertical="center" wrapText="1"/>
    </xf>
    <xf numFmtId="0" fontId="2" fillId="0" borderId="9" xfId="106" applyFont="1" applyFill="1" applyBorder="1" applyAlignment="1">
      <alignment horizontal="center" vertical="center" wrapText="1"/>
    </xf>
    <xf numFmtId="0" fontId="3" fillId="0" borderId="7" xfId="106" applyFont="1" applyFill="1" applyBorder="1" applyAlignment="1">
      <alignment horizontal="center" vertical="center" wrapText="1"/>
    </xf>
    <xf numFmtId="0" fontId="3" fillId="0" borderId="0" xfId="106" applyFont="1" applyFill="1" applyBorder="1" applyAlignment="1">
      <alignment horizontal="center" wrapText="1"/>
    </xf>
    <xf numFmtId="0" fontId="7" fillId="0" borderId="0" xfId="168" applyFont="1">
      <alignment vertical="center"/>
    </xf>
    <xf numFmtId="49" fontId="2" fillId="0" borderId="5" xfId="106" applyNumberFormat="1" applyFont="1" applyFill="1" applyBorder="1" applyAlignment="1">
      <alignment horizontal="center" vertical="center"/>
    </xf>
    <xf numFmtId="177" fontId="2" fillId="0" borderId="3" xfId="106" applyNumberFormat="1" applyFont="1" applyFill="1" applyBorder="1" applyAlignment="1">
      <alignment horizontal="center" vertical="center"/>
    </xf>
    <xf numFmtId="177" fontId="2" fillId="0" borderId="9" xfId="106" applyNumberFormat="1" applyFont="1" applyFill="1" applyBorder="1" applyAlignment="1">
      <alignment horizontal="center" vertical="center"/>
    </xf>
    <xf numFmtId="179" fontId="2" fillId="0" borderId="5" xfId="106" applyNumberFormat="1" applyFont="1" applyFill="1" applyBorder="1" applyAlignment="1">
      <alignment horizontal="center" vertical="center"/>
    </xf>
    <xf numFmtId="0" fontId="3" fillId="0" borderId="4" xfId="106" applyFont="1" applyFill="1" applyBorder="1" applyAlignment="1">
      <alignment horizontal="center" vertical="center" wrapText="1"/>
    </xf>
    <xf numFmtId="0" fontId="7" fillId="0" borderId="0" xfId="168" applyFont="1" applyAlignment="1">
      <alignment horizontal="center" vertical="center"/>
    </xf>
    <xf numFmtId="176" fontId="3" fillId="0" borderId="0" xfId="106" applyNumberFormat="1" applyFont="1" applyFill="1" applyBorder="1" applyAlignment="1">
      <alignment horizontal="center"/>
    </xf>
    <xf numFmtId="177" fontId="8" fillId="0" borderId="0" xfId="106" applyNumberFormat="1" applyFont="1" applyFill="1" applyBorder="1" applyAlignment="1">
      <alignment horizontal="center"/>
    </xf>
    <xf numFmtId="0" fontId="3" fillId="0" borderId="5" xfId="170" applyFont="1" applyFill="1" applyBorder="1" applyAlignment="1">
      <alignment horizontal="center" vertical="center"/>
    </xf>
    <xf numFmtId="0" fontId="3" fillId="0" borderId="8" xfId="106" applyFont="1" applyFill="1" applyBorder="1" applyAlignment="1">
      <alignment horizontal="left" vertical="center" wrapText="1"/>
    </xf>
    <xf numFmtId="0" fontId="3" fillId="0" borderId="8" xfId="106" applyFont="1" applyFill="1" applyBorder="1" applyAlignment="1">
      <alignment horizontal="left" vertical="center"/>
    </xf>
    <xf numFmtId="0" fontId="9" fillId="0" borderId="0" xfId="106" applyFont="1" applyFill="1" applyBorder="1"/>
    <xf numFmtId="0" fontId="10" fillId="0" borderId="0" xfId="106" applyFont="1" applyFill="1" applyBorder="1" applyAlignment="1"/>
    <xf numFmtId="0" fontId="11" fillId="0" borderId="0" xfId="106" applyFont="1" applyFill="1" applyBorder="1"/>
    <xf numFmtId="0" fontId="12" fillId="0" borderId="0" xfId="106" applyFont="1" applyFill="1" applyBorder="1"/>
    <xf numFmtId="0" fontId="12" fillId="0" borderId="0" xfId="106" applyFont="1" applyFill="1" applyBorder="1" applyAlignment="1">
      <alignment wrapText="1"/>
    </xf>
    <xf numFmtId="0" fontId="12" fillId="0" borderId="0" xfId="106" applyFont="1" applyFill="1" applyBorder="1" applyAlignment="1">
      <alignment horizontal="center"/>
    </xf>
    <xf numFmtId="180" fontId="12" fillId="0" borderId="0" xfId="106" applyNumberFormat="1" applyFont="1" applyFill="1" applyBorder="1" applyAlignment="1">
      <alignment horizontal="center" vertical="center"/>
    </xf>
    <xf numFmtId="10" fontId="12" fillId="0" borderId="0" xfId="106" applyNumberFormat="1" applyFont="1" applyFill="1" applyBorder="1"/>
    <xf numFmtId="180" fontId="3" fillId="0" borderId="0" xfId="106" applyNumberFormat="1" applyFont="1" applyFill="1" applyBorder="1" applyAlignment="1">
      <alignment horizontal="center" vertical="center"/>
    </xf>
    <xf numFmtId="10" fontId="3" fillId="0" borderId="0" xfId="106" applyNumberFormat="1" applyFont="1" applyFill="1" applyBorder="1"/>
    <xf numFmtId="180" fontId="2" fillId="0" borderId="5" xfId="106" applyNumberFormat="1" applyFont="1" applyFill="1" applyBorder="1" applyAlignment="1">
      <alignment horizontal="center" vertical="center"/>
    </xf>
    <xf numFmtId="49" fontId="2" fillId="0" borderId="5" xfId="106" applyNumberFormat="1" applyFont="1" applyFill="1" applyBorder="1" applyAlignment="1">
      <alignment horizontal="center" vertical="center" wrapText="1"/>
    </xf>
    <xf numFmtId="10" fontId="2" fillId="0" borderId="5" xfId="106" applyNumberFormat="1" applyFont="1" applyFill="1" applyBorder="1" applyAlignment="1">
      <alignment horizontal="center" vertical="center" wrapText="1"/>
    </xf>
    <xf numFmtId="177" fontId="2" fillId="0" borderId="6" xfId="106" applyNumberFormat="1" applyFont="1" applyFill="1" applyBorder="1" applyAlignment="1">
      <alignment horizontal="center" vertical="center"/>
    </xf>
    <xf numFmtId="0" fontId="2" fillId="0" borderId="5" xfId="106" applyFont="1" applyFill="1" applyBorder="1" applyAlignment="1">
      <alignment horizontal="left" vertical="center" wrapText="1"/>
    </xf>
    <xf numFmtId="0" fontId="3" fillId="0" borderId="5" xfId="106" applyFont="1" applyFill="1" applyBorder="1"/>
    <xf numFmtId="10" fontId="2" fillId="0" borderId="5" xfId="106" applyNumberFormat="1" applyFont="1" applyFill="1" applyBorder="1" applyAlignment="1">
      <alignment horizontal="center" vertical="center"/>
    </xf>
    <xf numFmtId="180" fontId="3" fillId="0" borderId="5" xfId="106" applyNumberFormat="1" applyFont="1" applyFill="1" applyBorder="1" applyAlignment="1">
      <alignment horizontal="center" vertical="center" wrapText="1"/>
    </xf>
    <xf numFmtId="10" fontId="3" fillId="0" borderId="5" xfId="106" applyNumberFormat="1" applyFont="1" applyFill="1" applyBorder="1" applyAlignment="1">
      <alignment horizontal="center" vertical="center"/>
    </xf>
    <xf numFmtId="176" fontId="2" fillId="0" borderId="5" xfId="106" applyNumberFormat="1" applyFont="1" applyFill="1" applyBorder="1" applyAlignment="1">
      <alignment horizontal="center" vertical="center" wrapText="1"/>
    </xf>
    <xf numFmtId="180" fontId="2" fillId="0" borderId="5" xfId="106" applyNumberFormat="1" applyFont="1" applyFill="1" applyBorder="1" applyAlignment="1">
      <alignment horizontal="center" vertical="center" wrapText="1"/>
    </xf>
    <xf numFmtId="10" fontId="13" fillId="0" borderId="5" xfId="106" applyNumberFormat="1" applyFont="1" applyFill="1" applyBorder="1" applyAlignment="1">
      <alignment horizontal="center" vertical="center"/>
    </xf>
    <xf numFmtId="10" fontId="13" fillId="0" borderId="5" xfId="106" applyNumberFormat="1" applyFont="1" applyFill="1" applyBorder="1" applyAlignment="1">
      <alignment horizontal="center" vertical="center" wrapText="1"/>
    </xf>
    <xf numFmtId="0" fontId="3" fillId="0" borderId="5" xfId="106" applyFont="1" applyFill="1" applyBorder="1" applyAlignment="1">
      <alignment horizontal="left" vertical="center" wrapText="1"/>
    </xf>
    <xf numFmtId="10" fontId="8" fillId="0" borderId="5" xfId="106" applyNumberFormat="1" applyFont="1" applyFill="1" applyBorder="1" applyAlignment="1">
      <alignment horizontal="center" vertical="center"/>
    </xf>
    <xf numFmtId="10" fontId="8" fillId="0" borderId="5" xfId="106" applyNumberFormat="1" applyFont="1" applyFill="1" applyBorder="1" applyAlignment="1">
      <alignment horizontal="center" vertical="center" wrapText="1"/>
    </xf>
    <xf numFmtId="10" fontId="3" fillId="0" borderId="5" xfId="106" applyNumberFormat="1" applyFont="1" applyFill="1" applyBorder="1" applyAlignment="1">
      <alignment horizontal="center" vertical="center" wrapText="1"/>
    </xf>
    <xf numFmtId="180" fontId="3" fillId="0" borderId="5" xfId="106" applyNumberFormat="1" applyFont="1" applyFill="1" applyBorder="1" applyAlignment="1">
      <alignment horizontal="center" vertical="center"/>
    </xf>
    <xf numFmtId="176" fontId="3" fillId="0" borderId="5" xfId="106" applyNumberFormat="1" applyFont="1" applyFill="1" applyBorder="1" applyAlignment="1">
      <alignment horizontal="center" vertical="center"/>
    </xf>
    <xf numFmtId="10" fontId="12" fillId="0" borderId="0" xfId="106" applyNumberFormat="1" applyFont="1" applyFill="1" applyBorder="1" applyAlignment="1">
      <alignment horizontal="center"/>
    </xf>
  </cellXfs>
  <cellStyles count="20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常规 6" xfId="18"/>
    <cellStyle name="注释" xfId="19" builtinId="10"/>
    <cellStyle name="60% - 强调文字颜色 2" xfId="20" builtinId="36"/>
    <cellStyle name="解释性文本 2 2" xfId="21"/>
    <cellStyle name="标题 4" xfId="22" builtinId="19"/>
    <cellStyle name="警告文本" xfId="23" builtinId="11"/>
    <cellStyle name="20% - 强调文字颜色 5 2 3" xfId="24"/>
    <cellStyle name="强调文字颜色 1 2 3" xfId="25"/>
    <cellStyle name="常规 5 2" xfId="26"/>
    <cellStyle name="60% - 强调文字颜色 2 2 2" xfId="27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20% - 强调文字颜色 3 2 3" xfId="34"/>
    <cellStyle name="60% - 强调文字颜色 4" xfId="35" builtinId="44"/>
    <cellStyle name="输出" xfId="36" builtinId="21"/>
    <cellStyle name="计算" xfId="37" builtinId="22"/>
    <cellStyle name="40% - 强调文字颜色 4 2" xfId="38"/>
    <cellStyle name="检查单元格" xfId="39" builtinId="23"/>
    <cellStyle name="20% - 强调文字颜色 6" xfId="40" builtinId="50"/>
    <cellStyle name="强调文字颜色 2" xfId="41" builtinId="33"/>
    <cellStyle name="注释 2 3" xfId="42"/>
    <cellStyle name="链接单元格" xfId="43" builtinId="24"/>
    <cellStyle name="60% - 强调文字颜色 4 2 3" xfId="44"/>
    <cellStyle name="汇总" xfId="45" builtinId="25"/>
    <cellStyle name="好" xfId="46" builtinId="26"/>
    <cellStyle name="40% - 强调文字颜色 2 2" xfId="47"/>
    <cellStyle name="20% - 强调文字颜色 1 2 3" xfId="48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常规 3 2" xfId="58"/>
    <cellStyle name="20% - 强调文字颜色 4 2 2" xfId="59"/>
    <cellStyle name="强调文字颜色 4" xfId="60" builtinId="41"/>
    <cellStyle name="20% - 强调文字颜色 4" xfId="61" builtinId="42"/>
    <cellStyle name="40% - 强调文字颜色 4" xfId="62" builtinId="43"/>
    <cellStyle name="常规 3 3" xfId="63"/>
    <cellStyle name="20% - 强调文字颜色 4 2 3" xfId="64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适中 2" xfId="69"/>
    <cellStyle name="40% - 强调文字颜色 6" xfId="70" builtinId="51"/>
    <cellStyle name="60% - 强调文字颜色 6" xfId="71" builtinId="52"/>
    <cellStyle name="20% - 强调文字颜色 3 2" xfId="72"/>
    <cellStyle name="20% - 强调文字颜色 1 2 2" xfId="73"/>
    <cellStyle name="输出 2 2" xfId="74"/>
    <cellStyle name="20% - 强调文字颜色 2 2" xfId="75"/>
    <cellStyle name="20% - 强调文字颜色 5 2" xfId="76"/>
    <cellStyle name="20% - 强调文字颜色 2 2 3" xfId="77"/>
    <cellStyle name="常规 3" xfId="78"/>
    <cellStyle name="20% - 强调文字颜色 4 2" xfId="79"/>
    <cellStyle name="20% - 强调文字颜色 5 2 2" xfId="80"/>
    <cellStyle name="20% - 强调文字颜色 6 2" xfId="81"/>
    <cellStyle name="20% - 强调文字颜色 6 2 2" xfId="82"/>
    <cellStyle name="20% - 强调文字颜色 6 2 3" xfId="83"/>
    <cellStyle name="40% - 强调文字颜色 1 2" xfId="84"/>
    <cellStyle name="40% - 强调文字颜色 1 2 2" xfId="85"/>
    <cellStyle name="40% - 强调文字颜色 1 2 3" xfId="86"/>
    <cellStyle name="40% - 强调文字颜色 2 2 2" xfId="87"/>
    <cellStyle name="40% - 强调文字颜色 2 2 3" xfId="88"/>
    <cellStyle name="计算 2 2" xfId="89"/>
    <cellStyle name="40% - 强调文字颜色 3 2" xfId="90"/>
    <cellStyle name="40% - 强调文字颜色 3 2 2" xfId="91"/>
    <cellStyle name="40% - 强调文字颜色 3 2 3" xfId="92"/>
    <cellStyle name="检查单元格 2" xfId="93"/>
    <cellStyle name="汇总 2 3" xfId="94"/>
    <cellStyle name="40% - 强调文字颜色 4 2 2" xfId="95"/>
    <cellStyle name="40% - 强调文字颜色 4 2 3" xfId="96"/>
    <cellStyle name="好 2 3" xfId="97"/>
    <cellStyle name="40% - 强调文字颜色 5 2" xfId="98"/>
    <cellStyle name="40% - 强调文字颜色 5 2 2" xfId="99"/>
    <cellStyle name="40% - 强调文字颜色 5 2 3" xfId="100"/>
    <cellStyle name="适中 2 2" xfId="101"/>
    <cellStyle name="40% - 强调文字颜色 6 2" xfId="102"/>
    <cellStyle name="40% - 强调文字颜色 6 2 2" xfId="103"/>
    <cellStyle name="40% - 强调文字颜色 6 2 3" xfId="104"/>
    <cellStyle name="60% - 强调文字颜色 1 2" xfId="105"/>
    <cellStyle name="常规_投资估算表长城中路（正源街-通达街）1.15_5-绿化投资调整 最终版" xfId="106"/>
    <cellStyle name="60% - 强调文字颜色 1 2 2" xfId="107"/>
    <cellStyle name="60% - 强调文字颜色 1 2 3" xfId="108"/>
    <cellStyle name="常规 5" xfId="109"/>
    <cellStyle name="60% - 强调文字颜色 2 2" xfId="110"/>
    <cellStyle name="常规 5 3" xfId="111"/>
    <cellStyle name="60% - 强调文字颜色 2 2 3" xfId="112"/>
    <cellStyle name="60% - 强调文字颜色 3 2" xfId="113"/>
    <cellStyle name="强调文字颜色 2 2 3" xfId="114"/>
    <cellStyle name="60% - 强调文字颜色 3 2 2" xfId="115"/>
    <cellStyle name="60% - 强调文字颜色 3 2 3" xfId="116"/>
    <cellStyle name="60% - 强调文字颜色 4 2" xfId="117"/>
    <cellStyle name="强调文字颜色 3 2 3" xfId="118"/>
    <cellStyle name="60% - 强调文字颜色 4 2 2" xfId="119"/>
    <cellStyle name="60% - 强调文字颜色 5 2" xfId="120"/>
    <cellStyle name="强调文字颜色 4 2 3" xfId="121"/>
    <cellStyle name="60% - 强调文字颜色 5 2 2" xfId="122"/>
    <cellStyle name="60% - 强调文字颜色 5 2 3" xfId="123"/>
    <cellStyle name="60% - 强调文字颜色 6 2" xfId="124"/>
    <cellStyle name="强调文字颜色 5 2 3" xfId="125"/>
    <cellStyle name="60% - 强调文字颜色 6 2 2" xfId="126"/>
    <cellStyle name="60% - 强调文字颜色 6 2 3" xfId="127"/>
    <cellStyle name="标题 1 2" xfId="128"/>
    <cellStyle name="标题 1 2 2" xfId="129"/>
    <cellStyle name="标题 1 2 3" xfId="130"/>
    <cellStyle name="标题 2 2" xfId="131"/>
    <cellStyle name="标题 2 2 2" xfId="132"/>
    <cellStyle name="标题 2 2 3" xfId="133"/>
    <cellStyle name="标题 3 2" xfId="134"/>
    <cellStyle name="标题 3 2 2" xfId="135"/>
    <cellStyle name="标题 3 2 3" xfId="136"/>
    <cellStyle name="标题 4 2" xfId="137"/>
    <cellStyle name="标题 4 2 2" xfId="138"/>
    <cellStyle name="标题 4 2 3" xfId="139"/>
    <cellStyle name="解释性文本 2 3" xfId="140"/>
    <cellStyle name="标题 5" xfId="141"/>
    <cellStyle name="标题 5 2" xfId="142"/>
    <cellStyle name="标题 5 3" xfId="143"/>
    <cellStyle name="差 2" xfId="144"/>
    <cellStyle name="差 2 2" xfId="145"/>
    <cellStyle name="差 2 3" xfId="146"/>
    <cellStyle name="常规 10" xfId="147"/>
    <cellStyle name="常规 2" xfId="148"/>
    <cellStyle name="常规 2 2" xfId="149"/>
    <cellStyle name="常规 2 2 2" xfId="150"/>
    <cellStyle name="常规 2 2 3" xfId="151"/>
    <cellStyle name="常规 2 3" xfId="152"/>
    <cellStyle name="常规 2 3 2" xfId="153"/>
    <cellStyle name="常规 2 4" xfId="154"/>
    <cellStyle name="强调文字颜色 4 2" xfId="155"/>
    <cellStyle name="常规 2 5" xfId="156"/>
    <cellStyle name="常规 4" xfId="157"/>
    <cellStyle name="常规 4 2" xfId="158"/>
    <cellStyle name="常规 4 4" xfId="159"/>
    <cellStyle name="常规 4 2 2" xfId="160"/>
    <cellStyle name="常规 4 3" xfId="161"/>
    <cellStyle name="注释 2" xfId="162"/>
    <cellStyle name="常规 6 2" xfId="163"/>
    <cellStyle name="常规 6 3" xfId="164"/>
    <cellStyle name="常规 7" xfId="165"/>
    <cellStyle name="常规 7 2" xfId="166"/>
    <cellStyle name="常规 8" xfId="167"/>
    <cellStyle name="常规 9" xfId="168"/>
    <cellStyle name="常规 9 2" xfId="169"/>
    <cellStyle name="常规_投资估算表长城中路（正源街-通达街）1.15" xfId="170"/>
    <cellStyle name="好 2" xfId="171"/>
    <cellStyle name="好 2 2" xfId="172"/>
    <cellStyle name="汇总 2" xfId="173"/>
    <cellStyle name="汇总 2 2" xfId="174"/>
    <cellStyle name="计算 2 3" xfId="175"/>
    <cellStyle name="检查单元格 2 2" xfId="176"/>
    <cellStyle name="检查单元格 2 3" xfId="177"/>
    <cellStyle name="解释性文本 2" xfId="178"/>
    <cellStyle name="警告文本 2" xfId="179"/>
    <cellStyle name="警告文本 2 2" xfId="180"/>
    <cellStyle name="警告文本 2 3" xfId="181"/>
    <cellStyle name="链接单元格 2" xfId="182"/>
    <cellStyle name="链接单元格 2 2" xfId="183"/>
    <cellStyle name="链接单元格 2 3" xfId="184"/>
    <cellStyle name="强调文字颜色 1 2" xfId="185"/>
    <cellStyle name="强调文字颜色 1 2 2" xfId="186"/>
    <cellStyle name="强调文字颜色 2 2" xfId="187"/>
    <cellStyle name="强调文字颜色 2 2 2" xfId="188"/>
    <cellStyle name="强调文字颜色 3 2" xfId="189"/>
    <cellStyle name="适中 2 3" xfId="190"/>
    <cellStyle name="强调文字颜色 3 2 2" xfId="191"/>
    <cellStyle name="强调文字颜色 4 2 2" xfId="192"/>
    <cellStyle name="强调文字颜色 5 2" xfId="193"/>
    <cellStyle name="强调文字颜色 5 2 2" xfId="194"/>
    <cellStyle name="强调文字颜色 6 2" xfId="195"/>
    <cellStyle name="强调文字颜色 6 2 2" xfId="196"/>
    <cellStyle name="强调文字颜色 6 2 3" xfId="197"/>
    <cellStyle name="输出 2 3" xfId="198"/>
    <cellStyle name="输入 2" xfId="199"/>
    <cellStyle name="输入 2 2" xfId="200"/>
    <cellStyle name="输入 2 3" xfId="201"/>
    <cellStyle name="注释 2 2" xfId="2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46"/>
  <sheetViews>
    <sheetView zoomScale="70" zoomScaleNormal="70" workbookViewId="0">
      <pane ySplit="4" topLeftCell="A5" activePane="bottomLeft" state="frozen"/>
      <selection/>
      <selection pane="bottomLeft" activeCell="M17" sqref="M17"/>
    </sheetView>
  </sheetViews>
  <sheetFormatPr defaultColWidth="5.21666666666667" defaultRowHeight="24.9" customHeight="1" outlineLevelCol="7"/>
  <cols>
    <col min="1" max="1" width="8.10833333333333" style="71" customWidth="1"/>
    <col min="2" max="2" width="39.1083333333333" style="72" customWidth="1"/>
    <col min="3" max="3" width="5.775" style="71" customWidth="1"/>
    <col min="4" max="4" width="9.10833333333333" style="73" customWidth="1"/>
    <col min="5" max="5" width="15" style="74" customWidth="1"/>
    <col min="6" max="6" width="17.2166666666667" style="71" customWidth="1"/>
    <col min="7" max="7" width="9.21666666666667" style="75" customWidth="1"/>
    <col min="8" max="8" width="16.2166666666667" style="73" customWidth="1"/>
    <col min="9" max="248" width="9" style="71" customWidth="1"/>
    <col min="249" max="16384" width="5.21666666666667" style="71"/>
  </cols>
  <sheetData>
    <row r="1" ht="15" customHeight="1" spans="1:8">
      <c r="A1" s="9" t="s">
        <v>0</v>
      </c>
      <c r="B1" s="9"/>
      <c r="C1" s="5"/>
      <c r="D1" s="3"/>
      <c r="E1" s="76"/>
      <c r="F1" s="5"/>
      <c r="G1" s="77"/>
      <c r="H1" s="3"/>
    </row>
    <row r="2" s="68" customFormat="1" ht="23.2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68" customFormat="1" ht="18.75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69" customFormat="1" ht="25.8" customHeight="1" spans="1:8">
      <c r="A4" s="20" t="s">
        <v>3</v>
      </c>
      <c r="B4" s="20" t="s">
        <v>4</v>
      </c>
      <c r="C4" s="57" t="s">
        <v>5</v>
      </c>
      <c r="D4" s="57" t="s">
        <v>6</v>
      </c>
      <c r="E4" s="78" t="s">
        <v>7</v>
      </c>
      <c r="F4" s="79" t="s">
        <v>8</v>
      </c>
      <c r="G4" s="80" t="s">
        <v>9</v>
      </c>
      <c r="H4" s="79" t="s">
        <v>10</v>
      </c>
    </row>
    <row r="5" s="69" customFormat="1" ht="22.5" customHeight="1" spans="1:8">
      <c r="A5" s="58" t="s">
        <v>11</v>
      </c>
      <c r="B5" s="81"/>
      <c r="C5" s="57"/>
      <c r="D5" s="57"/>
      <c r="E5" s="78"/>
      <c r="F5" s="44">
        <f>F6+F32+F40</f>
        <v>385.24626566435</v>
      </c>
      <c r="G5" s="80"/>
      <c r="H5" s="79"/>
    </row>
    <row r="6" ht="27.9" customHeight="1" spans="1:8">
      <c r="A6" s="24" t="s">
        <v>12</v>
      </c>
      <c r="B6" s="82" t="s">
        <v>13</v>
      </c>
      <c r="C6" s="83"/>
      <c r="D6" s="46"/>
      <c r="E6" s="78"/>
      <c r="F6" s="20">
        <f>F7+F12+F20+F25</f>
        <v>350.834605</v>
      </c>
      <c r="G6" s="84">
        <f>F6/F5</f>
        <v>0.910676199274748</v>
      </c>
      <c r="H6" s="80"/>
    </row>
    <row r="7" ht="27.9" customHeight="1" spans="1:8">
      <c r="A7" s="24">
        <v>1</v>
      </c>
      <c r="B7" s="82" t="s">
        <v>14</v>
      </c>
      <c r="C7" s="30"/>
      <c r="D7" s="31"/>
      <c r="E7" s="85"/>
      <c r="F7" s="20">
        <f>F8+F11</f>
        <v>8.7175</v>
      </c>
      <c r="G7" s="86"/>
      <c r="H7" s="80"/>
    </row>
    <row r="8" s="70" customFormat="1" ht="27.9" customHeight="1" spans="1:8">
      <c r="A8" s="24">
        <v>1.1</v>
      </c>
      <c r="B8" s="82" t="s">
        <v>15</v>
      </c>
      <c r="C8" s="45"/>
      <c r="D8" s="87"/>
      <c r="E8" s="88"/>
      <c r="F8" s="20">
        <f>F9+F10</f>
        <v>0.6175</v>
      </c>
      <c r="G8" s="89"/>
      <c r="H8" s="90"/>
    </row>
    <row r="9" s="70" customFormat="1" ht="27.9" customHeight="1" spans="1:8">
      <c r="A9" s="28" t="s">
        <v>16</v>
      </c>
      <c r="B9" s="91" t="s">
        <v>17</v>
      </c>
      <c r="C9" s="30" t="s">
        <v>18</v>
      </c>
      <c r="D9" s="31">
        <v>247</v>
      </c>
      <c r="E9" s="85">
        <v>10</v>
      </c>
      <c r="F9" s="47">
        <f>D9*E9/10000</f>
        <v>0.247</v>
      </c>
      <c r="G9" s="92"/>
      <c r="H9" s="93"/>
    </row>
    <row r="10" s="70" customFormat="1" ht="27.9" customHeight="1" spans="1:8">
      <c r="A10" s="28" t="s">
        <v>19</v>
      </c>
      <c r="B10" s="91" t="s">
        <v>20</v>
      </c>
      <c r="C10" s="30" t="s">
        <v>18</v>
      </c>
      <c r="D10" s="31">
        <v>247</v>
      </c>
      <c r="E10" s="85">
        <v>15</v>
      </c>
      <c r="F10" s="47">
        <f>D10*E10/10000</f>
        <v>0.3705</v>
      </c>
      <c r="G10" s="92"/>
      <c r="H10" s="93"/>
    </row>
    <row r="11" ht="27.9" customHeight="1" spans="1:8">
      <c r="A11" s="24">
        <v>1.2</v>
      </c>
      <c r="B11" s="82" t="s">
        <v>21</v>
      </c>
      <c r="C11" s="45" t="s">
        <v>22</v>
      </c>
      <c r="D11" s="87">
        <v>12332</v>
      </c>
      <c r="E11" s="88">
        <f>F11*10000/D11</f>
        <v>6.56827765163801</v>
      </c>
      <c r="F11" s="20">
        <v>8.1</v>
      </c>
      <c r="G11" s="84"/>
      <c r="H11" s="80"/>
    </row>
    <row r="12" ht="27.9" customHeight="1" spans="1:8">
      <c r="A12" s="24">
        <v>2</v>
      </c>
      <c r="B12" s="82" t="s">
        <v>23</v>
      </c>
      <c r="C12" s="30"/>
      <c r="D12" s="31"/>
      <c r="E12" s="85"/>
      <c r="F12" s="20">
        <f>F13+F16+F17+F18+F19</f>
        <v>126.219526</v>
      </c>
      <c r="G12" s="86"/>
      <c r="H12" s="94"/>
    </row>
    <row r="13" ht="27.9" customHeight="1" spans="1:8">
      <c r="A13" s="24">
        <v>2.1</v>
      </c>
      <c r="B13" s="82" t="s">
        <v>15</v>
      </c>
      <c r="C13" s="45"/>
      <c r="D13" s="87"/>
      <c r="E13" s="88"/>
      <c r="F13" s="20">
        <f>F14+F15</f>
        <v>19.595</v>
      </c>
      <c r="G13" s="84"/>
      <c r="H13" s="80"/>
    </row>
    <row r="14" ht="27.9" customHeight="1" spans="1:8">
      <c r="A14" s="28" t="s">
        <v>24</v>
      </c>
      <c r="B14" s="91" t="s">
        <v>17</v>
      </c>
      <c r="C14" s="30" t="s">
        <v>18</v>
      </c>
      <c r="D14" s="31">
        <v>7838</v>
      </c>
      <c r="E14" s="85">
        <v>10</v>
      </c>
      <c r="F14" s="47">
        <f>E14*D14/10000</f>
        <v>7.838</v>
      </c>
      <c r="G14" s="86"/>
      <c r="H14" s="94"/>
    </row>
    <row r="15" ht="27.9" customHeight="1" spans="1:8">
      <c r="A15" s="28" t="s">
        <v>25</v>
      </c>
      <c r="B15" s="91" t="s">
        <v>20</v>
      </c>
      <c r="C15" s="30" t="s">
        <v>18</v>
      </c>
      <c r="D15" s="31">
        <v>7838</v>
      </c>
      <c r="E15" s="85">
        <v>15</v>
      </c>
      <c r="F15" s="47">
        <f>E15*D15/10000</f>
        <v>11.757</v>
      </c>
      <c r="G15" s="86"/>
      <c r="H15" s="94"/>
    </row>
    <row r="16" ht="27.9" customHeight="1" spans="1:8">
      <c r="A16" s="24">
        <v>2.2</v>
      </c>
      <c r="B16" s="82" t="s">
        <v>21</v>
      </c>
      <c r="C16" s="45" t="s">
        <v>22</v>
      </c>
      <c r="D16" s="87">
        <v>39855</v>
      </c>
      <c r="E16" s="88">
        <f>F16*10000/D16</f>
        <v>16.1886839794254</v>
      </c>
      <c r="F16" s="20">
        <v>64.52</v>
      </c>
      <c r="G16" s="84"/>
      <c r="H16" s="80"/>
    </row>
    <row r="17" ht="27.9" customHeight="1" spans="1:8">
      <c r="A17" s="24">
        <v>2.3</v>
      </c>
      <c r="B17" s="82" t="s">
        <v>26</v>
      </c>
      <c r="C17" s="45" t="s">
        <v>22</v>
      </c>
      <c r="D17" s="87">
        <v>29085</v>
      </c>
      <c r="E17" s="88">
        <f>F17*10000/D17</f>
        <v>6.65767715317174</v>
      </c>
      <c r="F17" s="20">
        <f>193638.54/10000</f>
        <v>19.363854</v>
      </c>
      <c r="G17" s="84"/>
      <c r="H17" s="80"/>
    </row>
    <row r="18" ht="27.9" customHeight="1" spans="1:8">
      <c r="A18" s="24">
        <v>2.4</v>
      </c>
      <c r="B18" s="82" t="s">
        <v>27</v>
      </c>
      <c r="C18" s="45" t="s">
        <v>28</v>
      </c>
      <c r="D18" s="87">
        <v>1</v>
      </c>
      <c r="E18" s="88">
        <v>10000</v>
      </c>
      <c r="F18" s="20">
        <f>E18*D18/10000</f>
        <v>1</v>
      </c>
      <c r="G18" s="84"/>
      <c r="H18" s="80" t="s">
        <v>29</v>
      </c>
    </row>
    <row r="19" ht="27.9" customHeight="1" spans="1:8">
      <c r="A19" s="24">
        <v>2.5</v>
      </c>
      <c r="B19" s="82" t="s">
        <v>30</v>
      </c>
      <c r="C19" s="45" t="s">
        <v>22</v>
      </c>
      <c r="D19" s="87">
        <v>759</v>
      </c>
      <c r="E19" s="88">
        <f>F19*10000/D19</f>
        <v>286.43836627141</v>
      </c>
      <c r="F19" s="20">
        <f>217406.72/10000</f>
        <v>21.740672</v>
      </c>
      <c r="G19" s="84"/>
      <c r="H19" s="80" t="s">
        <v>31</v>
      </c>
    </row>
    <row r="20" ht="27.9" customHeight="1" spans="1:8">
      <c r="A20" s="24">
        <v>3</v>
      </c>
      <c r="B20" s="82" t="s">
        <v>32</v>
      </c>
      <c r="C20" s="30"/>
      <c r="D20" s="31"/>
      <c r="E20" s="85"/>
      <c r="F20" s="20">
        <f>F21+F24</f>
        <v>28.105</v>
      </c>
      <c r="G20" s="86"/>
      <c r="H20" s="94"/>
    </row>
    <row r="21" ht="27.9" customHeight="1" spans="1:8">
      <c r="A21" s="24">
        <v>3.1</v>
      </c>
      <c r="B21" s="82" t="s">
        <v>15</v>
      </c>
      <c r="C21" s="45"/>
      <c r="D21" s="87"/>
      <c r="E21" s="88"/>
      <c r="F21" s="20">
        <f>F22+F23</f>
        <v>2.755</v>
      </c>
      <c r="G21" s="84"/>
      <c r="H21" s="80"/>
    </row>
    <row r="22" ht="27.9" customHeight="1" spans="1:8">
      <c r="A22" s="28" t="s">
        <v>33</v>
      </c>
      <c r="B22" s="91" t="s">
        <v>17</v>
      </c>
      <c r="C22" s="30" t="s">
        <v>18</v>
      </c>
      <c r="D22" s="31">
        <v>1102</v>
      </c>
      <c r="E22" s="85">
        <v>10</v>
      </c>
      <c r="F22" s="47">
        <f>D22*E22/10000</f>
        <v>1.102</v>
      </c>
      <c r="G22" s="86"/>
      <c r="H22" s="94"/>
    </row>
    <row r="23" ht="27.9" customHeight="1" spans="1:8">
      <c r="A23" s="28" t="s">
        <v>34</v>
      </c>
      <c r="B23" s="91" t="s">
        <v>20</v>
      </c>
      <c r="C23" s="30" t="s">
        <v>18</v>
      </c>
      <c r="D23" s="31">
        <v>1102</v>
      </c>
      <c r="E23" s="85">
        <v>15</v>
      </c>
      <c r="F23" s="47">
        <f>D23*E23/10000</f>
        <v>1.653</v>
      </c>
      <c r="G23" s="86"/>
      <c r="H23" s="94"/>
    </row>
    <row r="24" ht="27.9" customHeight="1" spans="1:8">
      <c r="A24" s="24">
        <v>3.2</v>
      </c>
      <c r="B24" s="82" t="s">
        <v>21</v>
      </c>
      <c r="C24" s="45" t="s">
        <v>22</v>
      </c>
      <c r="D24" s="87">
        <v>76481</v>
      </c>
      <c r="E24" s="88">
        <f>F24*10000/D24</f>
        <v>3.31454871144467</v>
      </c>
      <c r="F24" s="20">
        <v>25.35</v>
      </c>
      <c r="G24" s="84"/>
      <c r="H24" s="80"/>
    </row>
    <row r="25" ht="27.9" customHeight="1" spans="1:8">
      <c r="A25" s="24">
        <v>4</v>
      </c>
      <c r="B25" s="82" t="s">
        <v>35</v>
      </c>
      <c r="C25" s="83"/>
      <c r="D25" s="22"/>
      <c r="E25" s="78"/>
      <c r="F25" s="20">
        <f>F26+F29+F30+F31</f>
        <v>187.792579</v>
      </c>
      <c r="G25" s="84"/>
      <c r="H25" s="94"/>
    </row>
    <row r="26" ht="27.9" customHeight="1" spans="1:8">
      <c r="A26" s="24">
        <v>4.1</v>
      </c>
      <c r="B26" s="82" t="s">
        <v>15</v>
      </c>
      <c r="C26" s="45"/>
      <c r="D26" s="34"/>
      <c r="E26" s="78"/>
      <c r="F26" s="20">
        <f>F27+F28</f>
        <v>6.6525</v>
      </c>
      <c r="G26" s="84"/>
      <c r="H26" s="80"/>
    </row>
    <row r="27" ht="27.9" customHeight="1" spans="1:8">
      <c r="A27" s="28" t="s">
        <v>36</v>
      </c>
      <c r="B27" s="91" t="s">
        <v>17</v>
      </c>
      <c r="C27" s="30" t="s">
        <v>18</v>
      </c>
      <c r="D27" s="22">
        <v>2661</v>
      </c>
      <c r="E27" s="95">
        <v>10</v>
      </c>
      <c r="F27" s="47">
        <f>D27*E27/10000</f>
        <v>2.661</v>
      </c>
      <c r="G27" s="84"/>
      <c r="H27" s="94"/>
    </row>
    <row r="28" ht="27.9" customHeight="1" spans="1:8">
      <c r="A28" s="28" t="s">
        <v>37</v>
      </c>
      <c r="B28" s="91" t="s">
        <v>20</v>
      </c>
      <c r="C28" s="30" t="s">
        <v>18</v>
      </c>
      <c r="D28" s="22">
        <v>2661</v>
      </c>
      <c r="E28" s="95">
        <v>15</v>
      </c>
      <c r="F28" s="47">
        <f>D28*E28/10000</f>
        <v>3.9915</v>
      </c>
      <c r="G28" s="84"/>
      <c r="H28" s="94"/>
    </row>
    <row r="29" ht="27.9" customHeight="1" spans="1:8">
      <c r="A29" s="24">
        <v>4.2</v>
      </c>
      <c r="B29" s="82" t="s">
        <v>21</v>
      </c>
      <c r="C29" s="45" t="s">
        <v>22</v>
      </c>
      <c r="D29" s="34">
        <v>137413</v>
      </c>
      <c r="E29" s="78">
        <f>F29*10000/D29</f>
        <v>8.68549554991158</v>
      </c>
      <c r="F29" s="20">
        <v>119.35</v>
      </c>
      <c r="G29" s="84"/>
      <c r="H29" s="80"/>
    </row>
    <row r="30" ht="27.9" customHeight="1" spans="1:8">
      <c r="A30" s="24">
        <v>4.3</v>
      </c>
      <c r="B30" s="82" t="s">
        <v>26</v>
      </c>
      <c r="C30" s="45" t="s">
        <v>22</v>
      </c>
      <c r="D30" s="34">
        <v>72793</v>
      </c>
      <c r="E30" s="78">
        <f>F30*10000/D30</f>
        <v>4.39609399255423</v>
      </c>
      <c r="F30" s="20">
        <f>320004.87/10000</f>
        <v>32.000487</v>
      </c>
      <c r="G30" s="84"/>
      <c r="H30" s="80"/>
    </row>
    <row r="31" ht="27.9" customHeight="1" spans="1:8">
      <c r="A31" s="24">
        <v>4.4</v>
      </c>
      <c r="B31" s="82" t="s">
        <v>30</v>
      </c>
      <c r="C31" s="45" t="s">
        <v>22</v>
      </c>
      <c r="D31" s="34">
        <v>1040</v>
      </c>
      <c r="E31" s="78">
        <f>F31*10000/D31</f>
        <v>286.438384615385</v>
      </c>
      <c r="F31" s="20">
        <f>297895.92/10000</f>
        <v>29.789592</v>
      </c>
      <c r="G31" s="84"/>
      <c r="H31" s="80" t="s">
        <v>38</v>
      </c>
    </row>
    <row r="32" ht="27.9" customHeight="1" spans="1:8">
      <c r="A32" s="28" t="s">
        <v>39</v>
      </c>
      <c r="B32" s="82" t="s">
        <v>40</v>
      </c>
      <c r="C32" s="82"/>
      <c r="D32" s="28"/>
      <c r="E32" s="85"/>
      <c r="F32" s="45">
        <f>SUM(F33:F39)</f>
        <v>23.190895645</v>
      </c>
      <c r="G32" s="80">
        <f>F32/F5</f>
        <v>0.0601975871330193</v>
      </c>
      <c r="H32" s="80"/>
    </row>
    <row r="33" ht="27.9" customHeight="1" spans="1:8">
      <c r="A33" s="96">
        <v>1</v>
      </c>
      <c r="B33" s="91" t="s">
        <v>41</v>
      </c>
      <c r="C33" s="91" t="s">
        <v>42</v>
      </c>
      <c r="D33" s="91"/>
      <c r="E33" s="91"/>
      <c r="F33" s="47">
        <v>3</v>
      </c>
      <c r="G33" s="86"/>
      <c r="H33" s="80"/>
    </row>
    <row r="34" ht="27.9" customHeight="1" spans="1:8">
      <c r="A34" s="96">
        <v>2</v>
      </c>
      <c r="B34" s="91" t="s">
        <v>43</v>
      </c>
      <c r="C34" s="91" t="s">
        <v>44</v>
      </c>
      <c r="D34" s="91"/>
      <c r="E34" s="91"/>
      <c r="F34" s="47">
        <v>3</v>
      </c>
      <c r="G34" s="86"/>
      <c r="H34" s="80"/>
    </row>
    <row r="35" ht="27.9" customHeight="1" spans="1:8">
      <c r="A35" s="96">
        <v>3</v>
      </c>
      <c r="B35" s="91" t="s">
        <v>45</v>
      </c>
      <c r="C35" s="91" t="s">
        <v>46</v>
      </c>
      <c r="D35" s="91"/>
      <c r="E35" s="91"/>
      <c r="F35" s="47">
        <f>F6*2%</f>
        <v>7.0166921</v>
      </c>
      <c r="G35" s="86"/>
      <c r="H35" s="80"/>
    </row>
    <row r="36" ht="27.9" customHeight="1" spans="1:8">
      <c r="A36" s="96">
        <v>4</v>
      </c>
      <c r="B36" s="91" t="s">
        <v>47</v>
      </c>
      <c r="C36" s="91" t="s">
        <v>48</v>
      </c>
      <c r="D36" s="91"/>
      <c r="E36" s="91"/>
      <c r="F36" s="47">
        <f>F6*1.8%</f>
        <v>6.31502289</v>
      </c>
      <c r="G36" s="86"/>
      <c r="H36" s="80"/>
    </row>
    <row r="37" ht="27.9" customHeight="1" spans="1:8">
      <c r="A37" s="96">
        <v>5</v>
      </c>
      <c r="B37" s="91" t="s">
        <v>49</v>
      </c>
      <c r="C37" s="91" t="s">
        <v>50</v>
      </c>
      <c r="D37" s="91"/>
      <c r="E37" s="91"/>
      <c r="F37" s="47">
        <f>F6*0.3%</f>
        <v>1.052503815</v>
      </c>
      <c r="G37" s="86"/>
      <c r="H37" s="80"/>
    </row>
    <row r="38" ht="27.9" customHeight="1" spans="1:8">
      <c r="A38" s="96">
        <v>6</v>
      </c>
      <c r="B38" s="91" t="s">
        <v>51</v>
      </c>
      <c r="C38" s="91" t="s">
        <v>50</v>
      </c>
      <c r="D38" s="91"/>
      <c r="E38" s="91"/>
      <c r="F38" s="47">
        <f>F6*0.3%</f>
        <v>1.052503815</v>
      </c>
      <c r="G38" s="86"/>
      <c r="H38" s="80"/>
    </row>
    <row r="39" ht="27.9" customHeight="1" spans="1:8">
      <c r="A39" s="96">
        <v>7</v>
      </c>
      <c r="B39" s="91" t="s">
        <v>52</v>
      </c>
      <c r="C39" s="91" t="s">
        <v>53</v>
      </c>
      <c r="D39" s="91"/>
      <c r="E39" s="91"/>
      <c r="F39" s="47">
        <f>F6*0.5%</f>
        <v>1.754173025</v>
      </c>
      <c r="G39" s="86"/>
      <c r="H39" s="80"/>
    </row>
    <row r="40" ht="27.9" customHeight="1" spans="1:8">
      <c r="A40" s="28" t="s">
        <v>54</v>
      </c>
      <c r="B40" s="82" t="s">
        <v>55</v>
      </c>
      <c r="C40" s="91" t="s">
        <v>56</v>
      </c>
      <c r="D40" s="91"/>
      <c r="E40" s="91"/>
      <c r="F40" s="20">
        <f>(F6+F32)*3%</f>
        <v>11.22076501935</v>
      </c>
      <c r="G40" s="84">
        <f>F40/F5</f>
        <v>0.029126213592233</v>
      </c>
      <c r="H40" s="80"/>
    </row>
    <row r="41" customHeight="1" spans="6:8">
      <c r="F41" s="75"/>
      <c r="H41" s="97"/>
    </row>
    <row r="46" ht="21" customHeight="1"/>
  </sheetData>
  <mergeCells count="12">
    <mergeCell ref="A1:B1"/>
    <mergeCell ref="A2:H2"/>
    <mergeCell ref="A3:H3"/>
    <mergeCell ref="A5:B5"/>
    <mergeCell ref="C33:E33"/>
    <mergeCell ref="C34:E34"/>
    <mergeCell ref="C35:E35"/>
    <mergeCell ref="C36:E36"/>
    <mergeCell ref="C37:E37"/>
    <mergeCell ref="C38:E38"/>
    <mergeCell ref="C39:E39"/>
    <mergeCell ref="C40:E40"/>
  </mergeCells>
  <printOptions horizontalCentered="1"/>
  <pageMargins left="0.511811023622047" right="0.511811023622047" top="0.511811023622047" bottom="0.511811023622047" header="0.31496062992126" footer="0.31496062992126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17"/>
  <sheetViews>
    <sheetView zoomScale="115" zoomScaleNormal="115" workbookViewId="0">
      <pane ySplit="5" topLeftCell="A6" activePane="bottomLeft" state="frozen"/>
      <selection/>
      <selection pane="bottomLeft" activeCell="A11" sqref="A11:R11"/>
    </sheetView>
  </sheetViews>
  <sheetFormatPr defaultColWidth="5.21666666666667" defaultRowHeight="24.9" customHeight="1"/>
  <cols>
    <col min="1" max="1" width="3.775" style="5" customWidth="1"/>
    <col min="2" max="2" width="4.66666666666667" style="6" customWidth="1"/>
    <col min="3" max="3" width="5" style="6" customWidth="1"/>
    <col min="4" max="4" width="9.21666666666667" style="6" customWidth="1"/>
    <col min="5" max="5" width="6.10833333333333" style="5" customWidth="1"/>
    <col min="6" max="6" width="6.88333333333333" style="3" customWidth="1"/>
    <col min="7" max="7" width="9.775" style="64" customWidth="1"/>
    <col min="8" max="16" width="7.775" style="64" customWidth="1"/>
    <col min="17" max="17" width="9.775" style="8" customWidth="1"/>
    <col min="18" max="18" width="11" style="5" customWidth="1"/>
    <col min="19" max="258" width="9" style="5" customWidth="1"/>
    <col min="259" max="16384" width="5.21666666666667" style="5"/>
  </cols>
  <sheetData>
    <row r="1" ht="15" customHeight="1" spans="1:4">
      <c r="A1" s="9" t="s">
        <v>57</v>
      </c>
      <c r="B1" s="9"/>
      <c r="C1" s="9"/>
      <c r="D1" s="9"/>
    </row>
    <row r="2" s="1" customFormat="1" ht="23.25" customHeight="1" spans="1:18">
      <c r="A2" s="10" t="s">
        <v>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8.75" customHeight="1" spans="1:18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29.4" customHeight="1" spans="1:18">
      <c r="A4" s="12" t="s">
        <v>3</v>
      </c>
      <c r="B4" s="12" t="s">
        <v>59</v>
      </c>
      <c r="C4" s="12" t="s">
        <v>60</v>
      </c>
      <c r="D4" s="12" t="s">
        <v>61</v>
      </c>
      <c r="E4" s="14" t="s">
        <v>5</v>
      </c>
      <c r="F4" s="14" t="s">
        <v>6</v>
      </c>
      <c r="G4" s="13" t="s">
        <v>62</v>
      </c>
      <c r="H4" s="15" t="s">
        <v>63</v>
      </c>
      <c r="I4" s="40"/>
      <c r="J4" s="40"/>
      <c r="K4" s="40"/>
      <c r="L4" s="40"/>
      <c r="M4" s="40"/>
      <c r="N4" s="40"/>
      <c r="O4" s="40"/>
      <c r="P4" s="41"/>
      <c r="Q4" s="13" t="s">
        <v>64</v>
      </c>
      <c r="R4" s="42" t="s">
        <v>10</v>
      </c>
    </row>
    <row r="5" s="2" customFormat="1" ht="49.95" customHeight="1" spans="1:18">
      <c r="A5" s="16"/>
      <c r="B5" s="16"/>
      <c r="C5" s="16"/>
      <c r="D5" s="16"/>
      <c r="E5" s="17"/>
      <c r="F5" s="17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70</v>
      </c>
      <c r="N5" s="19" t="s">
        <v>71</v>
      </c>
      <c r="O5" s="19" t="s">
        <v>72</v>
      </c>
      <c r="P5" s="19" t="s">
        <v>73</v>
      </c>
      <c r="Q5" s="13"/>
      <c r="R5" s="42"/>
    </row>
    <row r="6" s="2" customFormat="1" ht="22.5" customHeight="1" spans="1:18">
      <c r="A6" s="20" t="s">
        <v>11</v>
      </c>
      <c r="B6" s="20"/>
      <c r="C6" s="20"/>
      <c r="D6" s="26">
        <f>D7+D9</f>
        <v>12332</v>
      </c>
      <c r="E6" s="34" t="s">
        <v>74</v>
      </c>
      <c r="F6" s="26">
        <f>F7+F9</f>
        <v>1370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f>Q7+Q9</f>
        <v>8.104378</v>
      </c>
      <c r="R6" s="44"/>
    </row>
    <row r="7" ht="40.05" customHeight="1" spans="1:18">
      <c r="A7" s="24" t="s">
        <v>75</v>
      </c>
      <c r="B7" s="24"/>
      <c r="C7" s="24"/>
      <c r="D7" s="24">
        <f>D8</f>
        <v>4440</v>
      </c>
      <c r="E7" s="22" t="s">
        <v>74</v>
      </c>
      <c r="F7" s="26">
        <f>F8</f>
        <v>493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0">
        <f>Q8</f>
        <v>3.0366335</v>
      </c>
      <c r="R7" s="20"/>
    </row>
    <row r="8" s="3" customFormat="1" ht="40.05" customHeight="1" spans="1:18">
      <c r="A8" s="28">
        <v>1</v>
      </c>
      <c r="B8" s="28" t="s">
        <v>76</v>
      </c>
      <c r="C8" s="28" t="s">
        <v>77</v>
      </c>
      <c r="D8" s="28">
        <v>4440</v>
      </c>
      <c r="E8" s="30" t="s">
        <v>74</v>
      </c>
      <c r="F8" s="31">
        <v>493</v>
      </c>
      <c r="G8" s="30">
        <f>O8+P8</f>
        <v>61.595</v>
      </c>
      <c r="H8" s="33">
        <v>15</v>
      </c>
      <c r="I8" s="33">
        <v>5</v>
      </c>
      <c r="J8" s="33">
        <v>2</v>
      </c>
      <c r="K8" s="33">
        <v>1.5</v>
      </c>
      <c r="L8" s="33">
        <v>20</v>
      </c>
      <c r="M8" s="33">
        <v>2</v>
      </c>
      <c r="N8" s="33">
        <v>3</v>
      </c>
      <c r="O8" s="33">
        <f t="shared" ref="O8" si="0">H8+I8+J8+K8+L8+M8+N8</f>
        <v>48.5</v>
      </c>
      <c r="P8" s="33">
        <f>O8*0.27</f>
        <v>13.095</v>
      </c>
      <c r="Q8" s="30">
        <f>F8*G8/10000</f>
        <v>3.0366335</v>
      </c>
      <c r="R8" s="30" t="s">
        <v>78</v>
      </c>
    </row>
    <row r="9" s="3" customFormat="1" ht="40.05" customHeight="1" spans="1:18">
      <c r="A9" s="24" t="s">
        <v>79</v>
      </c>
      <c r="B9" s="24"/>
      <c r="C9" s="24"/>
      <c r="D9" s="24">
        <f>D10</f>
        <v>7892</v>
      </c>
      <c r="E9" s="30" t="s">
        <v>74</v>
      </c>
      <c r="F9" s="34">
        <f>F10</f>
        <v>877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45">
        <f>Q10</f>
        <v>5.0677445</v>
      </c>
      <c r="R9" s="47"/>
    </row>
    <row r="10" s="3" customFormat="1" ht="40.05" customHeight="1" spans="1:18">
      <c r="A10" s="28">
        <v>1</v>
      </c>
      <c r="B10" s="65" t="s">
        <v>80</v>
      </c>
      <c r="C10" s="28" t="s">
        <v>77</v>
      </c>
      <c r="D10" s="65">
        <v>7892</v>
      </c>
      <c r="E10" s="28" t="s">
        <v>74</v>
      </c>
      <c r="F10" s="28">
        <v>877</v>
      </c>
      <c r="G10" s="30">
        <f>O10+P10</f>
        <v>57.785</v>
      </c>
      <c r="H10" s="33">
        <v>12</v>
      </c>
      <c r="I10" s="33">
        <v>5</v>
      </c>
      <c r="J10" s="33">
        <v>2</v>
      </c>
      <c r="K10" s="33">
        <v>1.5</v>
      </c>
      <c r="L10" s="33">
        <v>20</v>
      </c>
      <c r="M10" s="33">
        <v>2</v>
      </c>
      <c r="N10" s="33">
        <v>3</v>
      </c>
      <c r="O10" s="33">
        <f t="shared" ref="O10" si="1">H10+I10+J10+K10+L10+M10+N10</f>
        <v>45.5</v>
      </c>
      <c r="P10" s="33">
        <f t="shared" ref="P10" si="2">O10*0.27</f>
        <v>12.285</v>
      </c>
      <c r="Q10" s="30">
        <f t="shared" ref="Q10" si="3">F10*G10/10000</f>
        <v>5.0677445</v>
      </c>
      <c r="R10" s="30" t="s">
        <v>78</v>
      </c>
    </row>
    <row r="11" s="3" customFormat="1" ht="36.6" customHeight="1" spans="1:18">
      <c r="A11" s="66" t="s">
        <v>81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="3" customFormat="1" customHeight="1" spans="2:17">
      <c r="B12" s="55"/>
      <c r="C12" s="55"/>
      <c r="D12" s="5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8"/>
    </row>
    <row r="13" s="3" customFormat="1" customHeight="1" spans="2:17">
      <c r="B13" s="55"/>
      <c r="C13" s="55"/>
      <c r="D13" s="55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8"/>
    </row>
    <row r="14" s="3" customFormat="1" ht="21" customHeight="1" spans="2:17">
      <c r="B14" s="55"/>
      <c r="C14" s="55"/>
      <c r="D14" s="5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8"/>
    </row>
    <row r="15" s="3" customFormat="1" customHeight="1" spans="2:17">
      <c r="B15" s="55"/>
      <c r="C15" s="55"/>
      <c r="D15" s="5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8"/>
    </row>
    <row r="16" s="3" customFormat="1" customHeight="1" spans="2:17">
      <c r="B16" s="55"/>
      <c r="C16" s="55"/>
      <c r="D16" s="55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8"/>
    </row>
    <row r="17" s="3" customFormat="1" customHeight="1" spans="2:17">
      <c r="B17" s="55"/>
      <c r="C17" s="55"/>
      <c r="D17" s="55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8"/>
    </row>
  </sheetData>
  <mergeCells count="15">
    <mergeCell ref="A1:B1"/>
    <mergeCell ref="A2:R2"/>
    <mergeCell ref="A3:R3"/>
    <mergeCell ref="H4:P4"/>
    <mergeCell ref="A6:C6"/>
    <mergeCell ref="A7:C7"/>
    <mergeCell ref="A9:C9"/>
    <mergeCell ref="A11:R1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3700787401575" right="0.393700787401575" top="0.511811023622047" bottom="0.511811023622047" header="0.31496062992126" footer="0.31496062992126"/>
  <pageSetup paperSize="9" orientation="landscape"/>
  <headerFooter alignWithMargins="0">
    <oddFooter>&amp;C第 &amp;P 页，共 &amp;N 页</oddFooter>
  </headerFooter>
  <ignoredErrors>
    <ignoredError sqref="Q8:Q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27"/>
  <sheetViews>
    <sheetView tabSelected="1" zoomScale="70" zoomScaleNormal="70" workbookViewId="0">
      <pane ySplit="5" topLeftCell="A6" activePane="bottomLeft" state="frozen"/>
      <selection/>
      <selection pane="bottomLeft" activeCell="V15" sqref="V15"/>
    </sheetView>
  </sheetViews>
  <sheetFormatPr defaultColWidth="5.21666666666667" defaultRowHeight="24.9" customHeight="1"/>
  <cols>
    <col min="1" max="1" width="5.33333333333333" style="5" customWidth="1"/>
    <col min="2" max="2" width="8.88333333333333" style="6" customWidth="1"/>
    <col min="3" max="3" width="9.33333333333333" style="6" customWidth="1"/>
    <col min="4" max="4" width="9.21666666666667" style="6" customWidth="1"/>
    <col min="5" max="5" width="5.775" style="3" customWidth="1"/>
    <col min="6" max="6" width="7.775" style="3" customWidth="1"/>
    <col min="7" max="7" width="6.44166666666667" style="7" customWidth="1"/>
    <col min="8" max="16" width="7.33333333333333" style="7" customWidth="1"/>
    <col min="17" max="17" width="9.21666666666667" style="8" customWidth="1"/>
    <col min="18" max="18" width="9.55833333333333" style="5" customWidth="1"/>
    <col min="19" max="258" width="9" style="5" customWidth="1"/>
    <col min="259" max="16384" width="5.21666666666667" style="5"/>
  </cols>
  <sheetData>
    <row r="1" ht="15" customHeight="1" spans="1:4">
      <c r="A1" s="9" t="s">
        <v>82</v>
      </c>
      <c r="B1" s="9"/>
      <c r="C1" s="9"/>
      <c r="D1" s="9"/>
    </row>
    <row r="2" s="1" customFormat="1" ht="23.25" customHeight="1" spans="1:18">
      <c r="A2" s="10" t="s">
        <v>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8.75" customHeight="1" spans="1:18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25.2" customHeight="1" spans="1:18">
      <c r="A4" s="20" t="s">
        <v>3</v>
      </c>
      <c r="B4" s="20" t="s">
        <v>59</v>
      </c>
      <c r="C4" s="20" t="s">
        <v>60</v>
      </c>
      <c r="D4" s="20" t="s">
        <v>61</v>
      </c>
      <c r="E4" s="57" t="s">
        <v>5</v>
      </c>
      <c r="F4" s="57" t="s">
        <v>6</v>
      </c>
      <c r="G4" s="13" t="s">
        <v>84</v>
      </c>
      <c r="H4" s="15" t="s">
        <v>63</v>
      </c>
      <c r="I4" s="40"/>
      <c r="J4" s="40"/>
      <c r="K4" s="40"/>
      <c r="L4" s="40"/>
      <c r="M4" s="40"/>
      <c r="N4" s="40"/>
      <c r="O4" s="40"/>
      <c r="P4" s="41"/>
      <c r="Q4" s="13" t="s">
        <v>64</v>
      </c>
      <c r="R4" s="42" t="s">
        <v>10</v>
      </c>
    </row>
    <row r="5" s="2" customFormat="1" ht="63" customHeight="1" spans="1:18">
      <c r="A5" s="20"/>
      <c r="B5" s="20"/>
      <c r="C5" s="20"/>
      <c r="D5" s="20"/>
      <c r="E5" s="57"/>
      <c r="F5" s="57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70</v>
      </c>
      <c r="N5" s="19" t="s">
        <v>71</v>
      </c>
      <c r="O5" s="19" t="s">
        <v>72</v>
      </c>
      <c r="P5" s="19" t="s">
        <v>73</v>
      </c>
      <c r="Q5" s="13"/>
      <c r="R5" s="42"/>
    </row>
    <row r="6" s="2" customFormat="1" ht="30" customHeight="1" spans="1:18">
      <c r="A6" s="58" t="s">
        <v>11</v>
      </c>
      <c r="B6" s="59"/>
      <c r="C6" s="59"/>
      <c r="D6" s="26">
        <f>D7+D19</f>
        <v>39855</v>
      </c>
      <c r="E6" s="45" t="s">
        <v>74</v>
      </c>
      <c r="F6" s="60">
        <f>F7+F19</f>
        <v>16891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f>Q7+Q19</f>
        <v>64.518159</v>
      </c>
      <c r="R6" s="44"/>
    </row>
    <row r="7" ht="30" customHeight="1" spans="1:18">
      <c r="A7" s="52" t="s">
        <v>85</v>
      </c>
      <c r="B7" s="53"/>
      <c r="C7" s="53"/>
      <c r="D7" s="24">
        <f>D8</f>
        <v>29085</v>
      </c>
      <c r="E7" s="30" t="s">
        <v>74</v>
      </c>
      <c r="F7" s="26">
        <f>SUM(F8:F18)</f>
        <v>15676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0">
        <f>SUM(Q8:Q18)</f>
        <v>57.4972815</v>
      </c>
      <c r="R7" s="20"/>
    </row>
    <row r="8" s="3" customFormat="1" ht="30" customHeight="1" spans="1:18">
      <c r="A8" s="28">
        <v>1</v>
      </c>
      <c r="B8" s="28" t="s">
        <v>76</v>
      </c>
      <c r="C8" s="28" t="s">
        <v>77</v>
      </c>
      <c r="D8" s="29">
        <v>29085</v>
      </c>
      <c r="E8" s="30" t="s">
        <v>74</v>
      </c>
      <c r="F8" s="31">
        <v>21</v>
      </c>
      <c r="G8" s="30">
        <f t="shared" ref="G8:G18" si="0">O8+P8</f>
        <v>61.595</v>
      </c>
      <c r="H8" s="33">
        <v>15</v>
      </c>
      <c r="I8" s="33">
        <v>5</v>
      </c>
      <c r="J8" s="33">
        <v>2</v>
      </c>
      <c r="K8" s="33">
        <v>1.5</v>
      </c>
      <c r="L8" s="33">
        <v>20</v>
      </c>
      <c r="M8" s="33">
        <v>2</v>
      </c>
      <c r="N8" s="33">
        <v>3</v>
      </c>
      <c r="O8" s="33">
        <f t="shared" ref="O8:O14" si="1">H8+I8+J8+K8+L8+M8+N8</f>
        <v>48.5</v>
      </c>
      <c r="P8" s="33">
        <f>O8*0.27</f>
        <v>13.095</v>
      </c>
      <c r="Q8" s="30">
        <f>F8*G8/10000</f>
        <v>0.1293495</v>
      </c>
      <c r="R8" s="30" t="s">
        <v>86</v>
      </c>
    </row>
    <row r="9" s="3" customFormat="1" ht="30" customHeight="1" spans="1:18">
      <c r="A9" s="28">
        <v>2</v>
      </c>
      <c r="B9" s="28" t="s">
        <v>80</v>
      </c>
      <c r="C9" s="28" t="s">
        <v>77</v>
      </c>
      <c r="D9" s="54"/>
      <c r="E9" s="30" t="s">
        <v>74</v>
      </c>
      <c r="F9" s="31">
        <v>443</v>
      </c>
      <c r="G9" s="30">
        <f t="shared" si="0"/>
        <v>57.785</v>
      </c>
      <c r="H9" s="33">
        <v>12</v>
      </c>
      <c r="I9" s="33">
        <v>5</v>
      </c>
      <c r="J9" s="33">
        <v>2</v>
      </c>
      <c r="K9" s="33">
        <v>1.5</v>
      </c>
      <c r="L9" s="33">
        <v>20</v>
      </c>
      <c r="M9" s="33">
        <v>2</v>
      </c>
      <c r="N9" s="33">
        <v>3</v>
      </c>
      <c r="O9" s="33">
        <f t="shared" si="1"/>
        <v>45.5</v>
      </c>
      <c r="P9" s="33">
        <f t="shared" ref="P9" si="2">O9*0.27</f>
        <v>12.285</v>
      </c>
      <c r="Q9" s="30">
        <f>F9*G9/10000</f>
        <v>2.5598755</v>
      </c>
      <c r="R9" s="30" t="s">
        <v>86</v>
      </c>
    </row>
    <row r="10" s="3" customFormat="1" ht="30" customHeight="1" spans="1:18">
      <c r="A10" s="28">
        <v>3</v>
      </c>
      <c r="B10" s="28" t="s">
        <v>87</v>
      </c>
      <c r="C10" s="28" t="s">
        <v>77</v>
      </c>
      <c r="D10" s="54"/>
      <c r="E10" s="30" t="s">
        <v>74</v>
      </c>
      <c r="F10" s="31">
        <v>172</v>
      </c>
      <c r="G10" s="30">
        <f t="shared" si="0"/>
        <v>65.405</v>
      </c>
      <c r="H10" s="33">
        <v>18</v>
      </c>
      <c r="I10" s="33">
        <v>5</v>
      </c>
      <c r="J10" s="33">
        <v>2</v>
      </c>
      <c r="K10" s="33">
        <v>1.5</v>
      </c>
      <c r="L10" s="33">
        <v>20</v>
      </c>
      <c r="M10" s="33">
        <v>2</v>
      </c>
      <c r="N10" s="33">
        <v>3</v>
      </c>
      <c r="O10" s="33">
        <f t="shared" si="1"/>
        <v>51.5</v>
      </c>
      <c r="P10" s="33">
        <f t="shared" ref="P10:P18" si="3">O10*0.27</f>
        <v>13.905</v>
      </c>
      <c r="Q10" s="30">
        <f t="shared" ref="Q10:Q21" si="4">F10*G10/10000</f>
        <v>1.124966</v>
      </c>
      <c r="R10" s="30" t="s">
        <v>86</v>
      </c>
    </row>
    <row r="11" s="3" customFormat="1" ht="30" customHeight="1" spans="1:18">
      <c r="A11" s="28">
        <v>4</v>
      </c>
      <c r="B11" s="28" t="s">
        <v>88</v>
      </c>
      <c r="C11" s="28" t="s">
        <v>89</v>
      </c>
      <c r="D11" s="54"/>
      <c r="E11" s="30" t="s">
        <v>74</v>
      </c>
      <c r="F11" s="31">
        <v>259</v>
      </c>
      <c r="G11" s="32">
        <f t="shared" si="0"/>
        <v>62.865</v>
      </c>
      <c r="H11" s="33">
        <v>16</v>
      </c>
      <c r="I11" s="33">
        <v>5</v>
      </c>
      <c r="J11" s="33">
        <v>2</v>
      </c>
      <c r="K11" s="33">
        <v>1.5</v>
      </c>
      <c r="L11" s="33">
        <v>20</v>
      </c>
      <c r="M11" s="33">
        <v>2</v>
      </c>
      <c r="N11" s="33">
        <v>3</v>
      </c>
      <c r="O11" s="33">
        <f t="shared" si="1"/>
        <v>49.5</v>
      </c>
      <c r="P11" s="33">
        <f t="shared" si="3"/>
        <v>13.365</v>
      </c>
      <c r="Q11" s="30">
        <f t="shared" si="4"/>
        <v>1.6282035</v>
      </c>
      <c r="R11" s="30" t="s">
        <v>86</v>
      </c>
    </row>
    <row r="12" s="3" customFormat="1" ht="30" customHeight="1" spans="1:18">
      <c r="A12" s="28">
        <v>5</v>
      </c>
      <c r="B12" s="28" t="s">
        <v>90</v>
      </c>
      <c r="C12" s="28" t="s">
        <v>89</v>
      </c>
      <c r="D12" s="54"/>
      <c r="E12" s="30" t="s">
        <v>74</v>
      </c>
      <c r="F12" s="31">
        <v>109</v>
      </c>
      <c r="G12" s="32">
        <f t="shared" si="0"/>
        <v>61.595</v>
      </c>
      <c r="H12" s="33">
        <v>15</v>
      </c>
      <c r="I12" s="33">
        <v>5</v>
      </c>
      <c r="J12" s="33">
        <v>2</v>
      </c>
      <c r="K12" s="33">
        <v>1.5</v>
      </c>
      <c r="L12" s="33">
        <v>20</v>
      </c>
      <c r="M12" s="33">
        <v>2</v>
      </c>
      <c r="N12" s="33">
        <v>3</v>
      </c>
      <c r="O12" s="33">
        <f t="shared" si="1"/>
        <v>48.5</v>
      </c>
      <c r="P12" s="33">
        <f t="shared" si="3"/>
        <v>13.095</v>
      </c>
      <c r="Q12" s="30">
        <f t="shared" si="4"/>
        <v>0.6713855</v>
      </c>
      <c r="R12" s="30" t="s">
        <v>86</v>
      </c>
    </row>
    <row r="13" s="3" customFormat="1" ht="30" customHeight="1" spans="1:18">
      <c r="A13" s="28">
        <v>6</v>
      </c>
      <c r="B13" s="28" t="s">
        <v>91</v>
      </c>
      <c r="C13" s="28" t="s">
        <v>92</v>
      </c>
      <c r="D13" s="54"/>
      <c r="E13" s="30" t="s">
        <v>74</v>
      </c>
      <c r="F13" s="31">
        <v>324</v>
      </c>
      <c r="G13" s="30">
        <f t="shared" si="0"/>
        <v>61.595</v>
      </c>
      <c r="H13" s="33">
        <v>15</v>
      </c>
      <c r="I13" s="33">
        <v>5</v>
      </c>
      <c r="J13" s="33">
        <v>2</v>
      </c>
      <c r="K13" s="33"/>
      <c r="L13" s="33">
        <v>21</v>
      </c>
      <c r="M13" s="33"/>
      <c r="N13" s="33">
        <v>5.5</v>
      </c>
      <c r="O13" s="33">
        <f t="shared" si="1"/>
        <v>48.5</v>
      </c>
      <c r="P13" s="33">
        <f t="shared" si="3"/>
        <v>13.095</v>
      </c>
      <c r="Q13" s="30">
        <f t="shared" si="4"/>
        <v>1.995678</v>
      </c>
      <c r="R13" s="30" t="s">
        <v>86</v>
      </c>
    </row>
    <row r="14" s="3" customFormat="1" ht="30" customHeight="1" spans="1:18">
      <c r="A14" s="28">
        <v>7</v>
      </c>
      <c r="B14" s="28" t="s">
        <v>93</v>
      </c>
      <c r="C14" s="28" t="s">
        <v>92</v>
      </c>
      <c r="D14" s="54"/>
      <c r="E14" s="30" t="s">
        <v>74</v>
      </c>
      <c r="F14" s="31">
        <v>259</v>
      </c>
      <c r="G14" s="30">
        <f t="shared" si="0"/>
        <v>61.595</v>
      </c>
      <c r="H14" s="33">
        <v>15</v>
      </c>
      <c r="I14" s="33">
        <v>5</v>
      </c>
      <c r="J14" s="33">
        <v>2</v>
      </c>
      <c r="K14" s="33"/>
      <c r="L14" s="33">
        <v>21</v>
      </c>
      <c r="M14" s="33"/>
      <c r="N14" s="33">
        <v>5.5</v>
      </c>
      <c r="O14" s="33">
        <f t="shared" si="1"/>
        <v>48.5</v>
      </c>
      <c r="P14" s="33">
        <f t="shared" si="3"/>
        <v>13.095</v>
      </c>
      <c r="Q14" s="30">
        <f t="shared" si="4"/>
        <v>1.5953105</v>
      </c>
      <c r="R14" s="30" t="s">
        <v>86</v>
      </c>
    </row>
    <row r="15" s="3" customFormat="1" ht="30" customHeight="1" spans="1:18">
      <c r="A15" s="28">
        <v>8</v>
      </c>
      <c r="B15" s="28" t="s">
        <v>94</v>
      </c>
      <c r="C15" s="28" t="s">
        <v>95</v>
      </c>
      <c r="D15" s="54"/>
      <c r="E15" s="30" t="s">
        <v>96</v>
      </c>
      <c r="F15" s="31">
        <v>561</v>
      </c>
      <c r="G15" s="30">
        <f t="shared" si="0"/>
        <v>49.53</v>
      </c>
      <c r="H15" s="33">
        <v>16</v>
      </c>
      <c r="I15" s="33">
        <v>3</v>
      </c>
      <c r="J15" s="33">
        <v>2</v>
      </c>
      <c r="K15" s="33"/>
      <c r="L15" s="33">
        <v>12</v>
      </c>
      <c r="M15" s="33"/>
      <c r="N15" s="33">
        <v>6</v>
      </c>
      <c r="O15" s="33">
        <f>H15+I15+J15+L15+N15</f>
        <v>39</v>
      </c>
      <c r="P15" s="33">
        <f t="shared" si="3"/>
        <v>10.53</v>
      </c>
      <c r="Q15" s="30">
        <f t="shared" si="4"/>
        <v>2.778633</v>
      </c>
      <c r="R15" s="30" t="s">
        <v>86</v>
      </c>
    </row>
    <row r="16" s="3" customFormat="1" ht="30" customHeight="1" spans="1:18">
      <c r="A16" s="28">
        <v>9</v>
      </c>
      <c r="B16" s="28" t="s">
        <v>97</v>
      </c>
      <c r="C16" s="28" t="s">
        <v>95</v>
      </c>
      <c r="D16" s="54"/>
      <c r="E16" s="30" t="s">
        <v>96</v>
      </c>
      <c r="F16" s="31">
        <v>718</v>
      </c>
      <c r="G16" s="30">
        <f t="shared" ref="G16" si="5">O16+P16</f>
        <v>49.53</v>
      </c>
      <c r="H16" s="33">
        <v>16</v>
      </c>
      <c r="I16" s="33">
        <v>3</v>
      </c>
      <c r="J16" s="33">
        <v>2</v>
      </c>
      <c r="K16" s="33"/>
      <c r="L16" s="33">
        <v>12</v>
      </c>
      <c r="M16" s="33"/>
      <c r="N16" s="33">
        <v>6</v>
      </c>
      <c r="O16" s="33">
        <f>H16+I16+J16+L16+N16</f>
        <v>39</v>
      </c>
      <c r="P16" s="33">
        <f t="shared" ref="P16" si="6">O16*0.27</f>
        <v>10.53</v>
      </c>
      <c r="Q16" s="30">
        <f t="shared" si="4"/>
        <v>3.556254</v>
      </c>
      <c r="R16" s="30" t="s">
        <v>86</v>
      </c>
    </row>
    <row r="17" s="3" customFormat="1" ht="30" customHeight="1" spans="1:18">
      <c r="A17" s="28">
        <v>10</v>
      </c>
      <c r="B17" s="28" t="s">
        <v>98</v>
      </c>
      <c r="C17" s="28" t="s">
        <v>95</v>
      </c>
      <c r="D17" s="54"/>
      <c r="E17" s="30" t="s">
        <v>96</v>
      </c>
      <c r="F17" s="31">
        <v>442</v>
      </c>
      <c r="G17" s="30">
        <f t="shared" ref="G17" si="7">O17+P17</f>
        <v>49.53</v>
      </c>
      <c r="H17" s="33">
        <v>16</v>
      </c>
      <c r="I17" s="33">
        <v>3</v>
      </c>
      <c r="J17" s="33">
        <v>2</v>
      </c>
      <c r="K17" s="33"/>
      <c r="L17" s="33">
        <v>12</v>
      </c>
      <c r="M17" s="33"/>
      <c r="N17" s="33">
        <v>6</v>
      </c>
      <c r="O17" s="33">
        <f>H17+I17+J17+L17+N17</f>
        <v>39</v>
      </c>
      <c r="P17" s="33">
        <f t="shared" ref="P17" si="8">O17*0.27</f>
        <v>10.53</v>
      </c>
      <c r="Q17" s="30">
        <f t="shared" si="4"/>
        <v>2.189226</v>
      </c>
      <c r="R17" s="30" t="s">
        <v>86</v>
      </c>
    </row>
    <row r="18" s="3" customFormat="1" ht="30" customHeight="1" spans="1:18">
      <c r="A18" s="28">
        <v>11</v>
      </c>
      <c r="B18" s="22" t="s">
        <v>99</v>
      </c>
      <c r="C18" s="28" t="s">
        <v>100</v>
      </c>
      <c r="D18" s="61"/>
      <c r="E18" s="30" t="s">
        <v>96</v>
      </c>
      <c r="F18" s="22">
        <v>12368</v>
      </c>
      <c r="G18" s="30">
        <f t="shared" si="0"/>
        <v>31.75</v>
      </c>
      <c r="H18" s="33">
        <v>2</v>
      </c>
      <c r="I18" s="33">
        <v>2</v>
      </c>
      <c r="J18" s="33">
        <v>2</v>
      </c>
      <c r="K18" s="33"/>
      <c r="L18" s="33">
        <v>12</v>
      </c>
      <c r="M18" s="33"/>
      <c r="N18" s="33">
        <v>7</v>
      </c>
      <c r="O18" s="33">
        <f t="shared" ref="O18" si="9">H18+I18+J18+K18+L18+M18+N18</f>
        <v>25</v>
      </c>
      <c r="P18" s="33">
        <f t="shared" si="3"/>
        <v>6.75</v>
      </c>
      <c r="Q18" s="30">
        <f t="shared" si="4"/>
        <v>39.2684</v>
      </c>
      <c r="R18" s="30" t="s">
        <v>86</v>
      </c>
    </row>
    <row r="19" s="3" customFormat="1" ht="30" customHeight="1" spans="1:18">
      <c r="A19" s="24" t="s">
        <v>101</v>
      </c>
      <c r="B19" s="24"/>
      <c r="C19" s="24"/>
      <c r="D19" s="25">
        <f>D20</f>
        <v>10770</v>
      </c>
      <c r="E19" s="30"/>
      <c r="F19" s="34">
        <f>F20+F21</f>
        <v>1215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45">
        <f>SUM(Q20:Q21)</f>
        <v>7.0208775</v>
      </c>
      <c r="R19" s="47"/>
    </row>
    <row r="20" s="4" customFormat="1" ht="30" customHeight="1" spans="1:18">
      <c r="A20" s="28">
        <v>1</v>
      </c>
      <c r="B20" s="28" t="s">
        <v>102</v>
      </c>
      <c r="C20" s="28" t="s">
        <v>77</v>
      </c>
      <c r="D20" s="22">
        <v>10770</v>
      </c>
      <c r="E20" s="28" t="s">
        <v>74</v>
      </c>
      <c r="F20" s="28">
        <v>319</v>
      </c>
      <c r="G20" s="30">
        <f>O20+P20</f>
        <v>57.785</v>
      </c>
      <c r="H20" s="33">
        <v>12</v>
      </c>
      <c r="I20" s="33">
        <v>5</v>
      </c>
      <c r="J20" s="33">
        <v>2</v>
      </c>
      <c r="K20" s="33">
        <v>1.5</v>
      </c>
      <c r="L20" s="33">
        <v>20</v>
      </c>
      <c r="M20" s="33">
        <v>2</v>
      </c>
      <c r="N20" s="33">
        <v>3</v>
      </c>
      <c r="O20" s="33">
        <f t="shared" ref="O20:O21" si="10">H20+I20+J20+K20+L20+M20+N20</f>
        <v>45.5</v>
      </c>
      <c r="P20" s="33">
        <f t="shared" ref="P20:P21" si="11">O20*0.27</f>
        <v>12.285</v>
      </c>
      <c r="Q20" s="30">
        <f t="shared" si="4"/>
        <v>1.8433415</v>
      </c>
      <c r="R20" s="30" t="s">
        <v>103</v>
      </c>
    </row>
    <row r="21" s="4" customFormat="1" ht="30" customHeight="1" spans="1:18">
      <c r="A21" s="28">
        <v>2</v>
      </c>
      <c r="B21" s="28" t="s">
        <v>80</v>
      </c>
      <c r="C21" s="28" t="s">
        <v>77</v>
      </c>
      <c r="D21" s="22"/>
      <c r="E21" s="22" t="s">
        <v>74</v>
      </c>
      <c r="F21" s="28">
        <v>896</v>
      </c>
      <c r="G21" s="30">
        <f>O21+P21</f>
        <v>57.785</v>
      </c>
      <c r="H21" s="33">
        <v>12</v>
      </c>
      <c r="I21" s="33">
        <v>5</v>
      </c>
      <c r="J21" s="33">
        <v>2</v>
      </c>
      <c r="K21" s="33">
        <v>1.5</v>
      </c>
      <c r="L21" s="33">
        <v>20</v>
      </c>
      <c r="M21" s="33">
        <v>2</v>
      </c>
      <c r="N21" s="33">
        <v>3</v>
      </c>
      <c r="O21" s="33">
        <f t="shared" si="10"/>
        <v>45.5</v>
      </c>
      <c r="P21" s="33">
        <f t="shared" si="11"/>
        <v>12.285</v>
      </c>
      <c r="Q21" s="30">
        <f t="shared" si="4"/>
        <v>5.177536</v>
      </c>
      <c r="R21" s="30" t="s">
        <v>103</v>
      </c>
    </row>
    <row r="22" s="3" customFormat="1" ht="38.4" customHeight="1" spans="1:18">
      <c r="A22" s="38" t="s">
        <v>104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="3" customFormat="1" customHeight="1" spans="2:17">
      <c r="B23" s="55"/>
      <c r="C23" s="55"/>
      <c r="D23" s="55"/>
      <c r="E23" s="62"/>
      <c r="F23" s="63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="3" customFormat="1" ht="21" customHeight="1" spans="2:17">
      <c r="B24" s="55"/>
      <c r="C24" s="55"/>
      <c r="D24" s="55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="3" customFormat="1" customHeight="1" spans="2:17">
      <c r="B25" s="55"/>
      <c r="C25" s="55"/>
      <c r="D25" s="55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="3" customFormat="1" customHeight="1" spans="2:17">
      <c r="B26" s="55"/>
      <c r="C26" s="55"/>
      <c r="D26" s="55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="3" customFormat="1" customHeight="1" spans="2:17">
      <c r="B27" s="55"/>
      <c r="C27" s="55"/>
      <c r="D27" s="55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</sheetData>
  <mergeCells count="17">
    <mergeCell ref="A1:B1"/>
    <mergeCell ref="A2:R2"/>
    <mergeCell ref="A3:R3"/>
    <mergeCell ref="H4:P4"/>
    <mergeCell ref="A6:C6"/>
    <mergeCell ref="A7:C7"/>
    <mergeCell ref="A19:C19"/>
    <mergeCell ref="A22:R22"/>
    <mergeCell ref="A4:A5"/>
    <mergeCell ref="B4:B5"/>
    <mergeCell ref="C4:C5"/>
    <mergeCell ref="D4:D5"/>
    <mergeCell ref="D8:D18"/>
    <mergeCell ref="D20:D21"/>
    <mergeCell ref="E4:E5"/>
    <mergeCell ref="F4:F5"/>
    <mergeCell ref="G4:G5"/>
  </mergeCells>
  <printOptions horizontalCentered="1"/>
  <pageMargins left="0.511811023622047" right="0.511811023622047" top="0.511811023622047" bottom="0.511811023622047" header="0.31496062992126" footer="0.31496062992126"/>
  <pageSetup paperSize="9" scale="99" orientation="landscape"/>
  <headerFooter alignWithMargins="0">
    <oddFooter>&amp;C第 &amp;P 页，共 &amp;N 页</oddFooter>
  </headerFooter>
  <ignoredErrors>
    <ignoredError sqref="Q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19"/>
  <sheetViews>
    <sheetView zoomScale="115" zoomScaleNormal="115" workbookViewId="0">
      <pane ySplit="5" topLeftCell="A6" activePane="bottomLeft" state="frozen"/>
      <selection/>
      <selection pane="bottomLeft" activeCell="U13" sqref="U13"/>
    </sheetView>
  </sheetViews>
  <sheetFormatPr defaultColWidth="5.21666666666667" defaultRowHeight="24.9" customHeight="1"/>
  <cols>
    <col min="1" max="1" width="4.88333333333333" style="5" customWidth="1"/>
    <col min="2" max="2" width="5.55833333333333" style="6" customWidth="1"/>
    <col min="3" max="3" width="5.10833333333333" style="6" customWidth="1"/>
    <col min="4" max="4" width="8.88333333333333" style="6" customWidth="1"/>
    <col min="5" max="5" width="5" style="5" customWidth="1"/>
    <col min="6" max="6" width="6.33333333333333" style="3" customWidth="1"/>
    <col min="7" max="7" width="7.55833333333333" style="7" customWidth="1"/>
    <col min="8" max="16" width="7.775" style="7" customWidth="1"/>
    <col min="17" max="17" width="8.66666666666667" style="8" customWidth="1"/>
    <col min="18" max="18" width="11" style="5" customWidth="1"/>
    <col min="19" max="258" width="9" style="5" customWidth="1"/>
    <col min="259" max="16384" width="5.21666666666667" style="5"/>
  </cols>
  <sheetData>
    <row r="1" ht="15" customHeight="1" spans="1:4">
      <c r="A1" s="9" t="s">
        <v>105</v>
      </c>
      <c r="B1" s="9"/>
      <c r="C1" s="9"/>
      <c r="D1" s="9"/>
    </row>
    <row r="2" s="1" customFormat="1" ht="23.25" customHeight="1" spans="1:18">
      <c r="A2" s="10" t="s">
        <v>106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8.75" customHeight="1" spans="1:18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25.2" customHeight="1" spans="1:18">
      <c r="A4" s="12" t="s">
        <v>3</v>
      </c>
      <c r="B4" s="12" t="s">
        <v>59</v>
      </c>
      <c r="C4" s="12" t="s">
        <v>60</v>
      </c>
      <c r="D4" s="12" t="s">
        <v>61</v>
      </c>
      <c r="E4" s="14" t="s">
        <v>5</v>
      </c>
      <c r="F4" s="14" t="s">
        <v>6</v>
      </c>
      <c r="G4" s="13" t="s">
        <v>84</v>
      </c>
      <c r="H4" s="15" t="s">
        <v>63</v>
      </c>
      <c r="I4" s="40"/>
      <c r="J4" s="40"/>
      <c r="K4" s="40"/>
      <c r="L4" s="40"/>
      <c r="M4" s="40"/>
      <c r="N4" s="40"/>
      <c r="O4" s="40"/>
      <c r="P4" s="41"/>
      <c r="Q4" s="13" t="s">
        <v>64</v>
      </c>
      <c r="R4" s="42" t="s">
        <v>10</v>
      </c>
    </row>
    <row r="5" s="2" customFormat="1" ht="49.95" customHeight="1" spans="1:18">
      <c r="A5" s="16"/>
      <c r="B5" s="16"/>
      <c r="C5" s="16"/>
      <c r="D5" s="16"/>
      <c r="E5" s="17"/>
      <c r="F5" s="17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70</v>
      </c>
      <c r="N5" s="19" t="s">
        <v>71</v>
      </c>
      <c r="O5" s="19" t="s">
        <v>72</v>
      </c>
      <c r="P5" s="19" t="s">
        <v>73</v>
      </c>
      <c r="Q5" s="18"/>
      <c r="R5" s="43"/>
    </row>
    <row r="6" s="2" customFormat="1" ht="30" customHeight="1" spans="1:18">
      <c r="A6" s="48" t="s">
        <v>11</v>
      </c>
      <c r="B6" s="49"/>
      <c r="C6" s="49"/>
      <c r="D6" s="50">
        <f>D7+D10</f>
        <v>76481</v>
      </c>
      <c r="E6" s="51" t="s">
        <v>74</v>
      </c>
      <c r="F6" s="23">
        <f>F7+F10</f>
        <v>4322</v>
      </c>
      <c r="G6" s="16"/>
      <c r="H6" s="20"/>
      <c r="I6" s="20"/>
      <c r="J6" s="20"/>
      <c r="K6" s="20"/>
      <c r="L6" s="20"/>
      <c r="M6" s="20"/>
      <c r="N6" s="20"/>
      <c r="O6" s="20"/>
      <c r="P6" s="20"/>
      <c r="Q6" s="20">
        <f>Q7+Q10</f>
        <v>25.349962</v>
      </c>
      <c r="R6" s="44"/>
    </row>
    <row r="7" ht="40.05" customHeight="1" spans="1:18">
      <c r="A7" s="52" t="s">
        <v>85</v>
      </c>
      <c r="B7" s="53"/>
      <c r="C7" s="53"/>
      <c r="D7" s="24">
        <f>D8</f>
        <v>56696</v>
      </c>
      <c r="E7" s="22" t="s">
        <v>74</v>
      </c>
      <c r="F7" s="26">
        <f>F8+F9</f>
        <v>2203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0">
        <f>SUM(Q8:Q9)</f>
        <v>12.7300355</v>
      </c>
      <c r="R7" s="20"/>
    </row>
    <row r="8" s="3" customFormat="1" ht="40.05" customHeight="1" spans="1:18">
      <c r="A8" s="28">
        <v>1</v>
      </c>
      <c r="B8" s="28" t="s">
        <v>102</v>
      </c>
      <c r="C8" s="28" t="s">
        <v>77</v>
      </c>
      <c r="D8" s="29">
        <v>56696</v>
      </c>
      <c r="E8" s="30" t="s">
        <v>74</v>
      </c>
      <c r="F8" s="31">
        <v>1203</v>
      </c>
      <c r="G8" s="32">
        <f>O8+P8</f>
        <v>57.785</v>
      </c>
      <c r="H8" s="33">
        <v>12</v>
      </c>
      <c r="I8" s="33">
        <v>5</v>
      </c>
      <c r="J8" s="33">
        <v>2</v>
      </c>
      <c r="K8" s="33">
        <v>1.5</v>
      </c>
      <c r="L8" s="33">
        <v>20</v>
      </c>
      <c r="M8" s="33">
        <v>2</v>
      </c>
      <c r="N8" s="33">
        <v>3</v>
      </c>
      <c r="O8" s="33">
        <f t="shared" ref="O8:O9" si="0">H8+I8+J8+K8+L8+M8+N8</f>
        <v>45.5</v>
      </c>
      <c r="P8" s="33">
        <f t="shared" ref="P8:P9" si="1">O8*0.27</f>
        <v>12.285</v>
      </c>
      <c r="Q8" s="30">
        <f>F8*G8/10000</f>
        <v>6.9515355</v>
      </c>
      <c r="R8" s="30" t="s">
        <v>78</v>
      </c>
    </row>
    <row r="9" s="3" customFormat="1" ht="40.05" customHeight="1" spans="1:18">
      <c r="A9" s="28">
        <v>2</v>
      </c>
      <c r="B9" s="28" t="s">
        <v>80</v>
      </c>
      <c r="C9" s="28" t="s">
        <v>77</v>
      </c>
      <c r="D9" s="54"/>
      <c r="E9" s="30" t="s">
        <v>74</v>
      </c>
      <c r="F9" s="31">
        <v>1000</v>
      </c>
      <c r="G9" s="32">
        <f>O9+P9</f>
        <v>57.785</v>
      </c>
      <c r="H9" s="33">
        <v>12</v>
      </c>
      <c r="I9" s="33">
        <v>5</v>
      </c>
      <c r="J9" s="33">
        <v>2</v>
      </c>
      <c r="K9" s="33">
        <v>1.5</v>
      </c>
      <c r="L9" s="33">
        <v>20</v>
      </c>
      <c r="M9" s="33">
        <v>2</v>
      </c>
      <c r="N9" s="33">
        <v>3</v>
      </c>
      <c r="O9" s="33">
        <f t="shared" si="0"/>
        <v>45.5</v>
      </c>
      <c r="P9" s="33">
        <f t="shared" si="1"/>
        <v>12.285</v>
      </c>
      <c r="Q9" s="30">
        <f t="shared" ref="Q9:Q13" si="2">F9*G9/10000</f>
        <v>5.7785</v>
      </c>
      <c r="R9" s="30" t="s">
        <v>78</v>
      </c>
    </row>
    <row r="10" s="3" customFormat="1" ht="40.05" customHeight="1" spans="1:18">
      <c r="A10" s="52" t="s">
        <v>107</v>
      </c>
      <c r="B10" s="53"/>
      <c r="C10" s="53"/>
      <c r="D10" s="24">
        <f>D11</f>
        <v>19785</v>
      </c>
      <c r="E10" s="30" t="s">
        <v>74</v>
      </c>
      <c r="F10" s="34">
        <f>F11+F12+F13</f>
        <v>2119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45">
        <f>SUM(Q11:Q13)</f>
        <v>12.6199265</v>
      </c>
      <c r="R10" s="47"/>
    </row>
    <row r="11" s="3" customFormat="1" ht="40.05" customHeight="1" spans="1:18">
      <c r="A11" s="28">
        <v>1</v>
      </c>
      <c r="B11" s="28" t="s">
        <v>76</v>
      </c>
      <c r="C11" s="28" t="s">
        <v>77</v>
      </c>
      <c r="D11" s="35">
        <v>19785</v>
      </c>
      <c r="E11" s="30" t="s">
        <v>74</v>
      </c>
      <c r="F11" s="22">
        <v>985</v>
      </c>
      <c r="G11" s="32">
        <f>O11+P11</f>
        <v>61.595</v>
      </c>
      <c r="H11" s="33">
        <v>15</v>
      </c>
      <c r="I11" s="33">
        <v>5</v>
      </c>
      <c r="J11" s="33">
        <v>2</v>
      </c>
      <c r="K11" s="33">
        <v>1.5</v>
      </c>
      <c r="L11" s="33">
        <v>20</v>
      </c>
      <c r="M11" s="33">
        <v>2</v>
      </c>
      <c r="N11" s="33">
        <v>3</v>
      </c>
      <c r="O11" s="33">
        <f t="shared" ref="O11:O13" si="3">H11+I11+J11+K11+L11+M11+N11</f>
        <v>48.5</v>
      </c>
      <c r="P11" s="33">
        <f>O11*0.27</f>
        <v>13.095</v>
      </c>
      <c r="Q11" s="30">
        <f t="shared" si="2"/>
        <v>6.0671075</v>
      </c>
      <c r="R11" s="30" t="s">
        <v>78</v>
      </c>
    </row>
    <row r="12" s="4" customFormat="1" ht="40.05" customHeight="1" spans="1:18">
      <c r="A12" s="28">
        <v>2</v>
      </c>
      <c r="B12" s="28" t="s">
        <v>102</v>
      </c>
      <c r="C12" s="28" t="s">
        <v>77</v>
      </c>
      <c r="D12" s="36"/>
      <c r="E12" s="28" t="s">
        <v>74</v>
      </c>
      <c r="F12" s="28">
        <v>569</v>
      </c>
      <c r="G12" s="32">
        <f>O12+P12</f>
        <v>57.785</v>
      </c>
      <c r="H12" s="33">
        <v>12</v>
      </c>
      <c r="I12" s="33">
        <v>5</v>
      </c>
      <c r="J12" s="33">
        <v>2</v>
      </c>
      <c r="K12" s="33">
        <v>1.5</v>
      </c>
      <c r="L12" s="33">
        <v>20</v>
      </c>
      <c r="M12" s="33">
        <v>2</v>
      </c>
      <c r="N12" s="33">
        <v>3</v>
      </c>
      <c r="O12" s="33">
        <f t="shared" si="3"/>
        <v>45.5</v>
      </c>
      <c r="P12" s="33">
        <f t="shared" ref="P12:P13" si="4">O12*0.27</f>
        <v>12.285</v>
      </c>
      <c r="Q12" s="30">
        <f t="shared" si="2"/>
        <v>3.2879665</v>
      </c>
      <c r="R12" s="30" t="s">
        <v>78</v>
      </c>
    </row>
    <row r="13" s="4" customFormat="1" ht="40.05" customHeight="1" spans="1:18">
      <c r="A13" s="28">
        <v>3</v>
      </c>
      <c r="B13" s="28" t="s">
        <v>80</v>
      </c>
      <c r="C13" s="28" t="s">
        <v>77</v>
      </c>
      <c r="D13" s="37"/>
      <c r="E13" s="22" t="s">
        <v>74</v>
      </c>
      <c r="F13" s="28">
        <v>565</v>
      </c>
      <c r="G13" s="32">
        <f>O13+P13</f>
        <v>57.785</v>
      </c>
      <c r="H13" s="33">
        <v>12</v>
      </c>
      <c r="I13" s="33">
        <v>5</v>
      </c>
      <c r="J13" s="33">
        <v>2</v>
      </c>
      <c r="K13" s="33">
        <v>1.5</v>
      </c>
      <c r="L13" s="33">
        <v>20</v>
      </c>
      <c r="M13" s="33">
        <v>2</v>
      </c>
      <c r="N13" s="33">
        <v>3</v>
      </c>
      <c r="O13" s="33">
        <f t="shared" si="3"/>
        <v>45.5</v>
      </c>
      <c r="P13" s="33">
        <f t="shared" si="4"/>
        <v>12.285</v>
      </c>
      <c r="Q13" s="30">
        <f t="shared" si="2"/>
        <v>3.2648525</v>
      </c>
      <c r="R13" s="30" t="s">
        <v>78</v>
      </c>
    </row>
    <row r="14" s="3" customFormat="1" ht="38.4" customHeight="1" spans="1:18">
      <c r="A14" s="38" t="s">
        <v>108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="3" customFormat="1" customHeight="1" spans="2:17">
      <c r="B15" s="55"/>
      <c r="C15" s="55"/>
      <c r="D15" s="55"/>
      <c r="E15" s="56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="3" customFormat="1" ht="21" customHeight="1" spans="2:17">
      <c r="B16" s="55"/>
      <c r="C16" s="55"/>
      <c r="D16" s="55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</row>
    <row r="17" s="3" customFormat="1" customHeight="1" spans="2:17">
      <c r="B17" s="55"/>
      <c r="C17" s="55"/>
      <c r="D17" s="55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="3" customFormat="1" customHeight="1" spans="2:17">
      <c r="B18" s="55"/>
      <c r="C18" s="55"/>
      <c r="D18" s="55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</row>
    <row r="19" s="3" customFormat="1" customHeight="1" spans="2:17">
      <c r="B19" s="55"/>
      <c r="C19" s="55"/>
      <c r="D19" s="55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</row>
  </sheetData>
  <mergeCells count="19">
    <mergeCell ref="A1:B1"/>
    <mergeCell ref="A2:R2"/>
    <mergeCell ref="A3:R3"/>
    <mergeCell ref="H4:P4"/>
    <mergeCell ref="A6:C6"/>
    <mergeCell ref="A7:C7"/>
    <mergeCell ref="A10:C10"/>
    <mergeCell ref="A14:R14"/>
    <mergeCell ref="A4:A5"/>
    <mergeCell ref="B4:B5"/>
    <mergeCell ref="C4:C5"/>
    <mergeCell ref="D4:D5"/>
    <mergeCell ref="D8:D9"/>
    <mergeCell ref="D11:D13"/>
    <mergeCell ref="E4:E5"/>
    <mergeCell ref="F4:F5"/>
    <mergeCell ref="G4:G5"/>
    <mergeCell ref="Q4:Q5"/>
    <mergeCell ref="R4:R5"/>
  </mergeCells>
  <printOptions horizontalCentered="1"/>
  <pageMargins left="0.511811023622047" right="0.511811023622047" top="0.511811023622047" bottom="0.511811023622047" header="0.31496062992126" footer="0.31496062992126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25"/>
  <sheetViews>
    <sheetView workbookViewId="0">
      <pane ySplit="5" topLeftCell="A6" activePane="bottomLeft" state="frozen"/>
      <selection/>
      <selection pane="bottomLeft" activeCell="N1" sqref="N1"/>
    </sheetView>
  </sheetViews>
  <sheetFormatPr defaultColWidth="5.21666666666667" defaultRowHeight="24.9" customHeight="1"/>
  <cols>
    <col min="1" max="1" width="5.21666666666667" style="5" customWidth="1"/>
    <col min="2" max="2" width="6.88333333333333" style="6" customWidth="1"/>
    <col min="3" max="3" width="7" style="6" customWidth="1"/>
    <col min="4" max="4" width="8.66666666666667" style="6" customWidth="1"/>
    <col min="5" max="5" width="4.775" style="5" customWidth="1"/>
    <col min="6" max="6" width="7.66666666666667" style="3" customWidth="1"/>
    <col min="7" max="7" width="7" style="7" customWidth="1"/>
    <col min="8" max="8" width="7.21666666666667" style="7" customWidth="1"/>
    <col min="9" max="9" width="6.10833333333333" style="7" customWidth="1"/>
    <col min="10" max="10" width="6.66666666666667" style="7" customWidth="1"/>
    <col min="11" max="11" width="6.775" style="7" customWidth="1"/>
    <col min="12" max="12" width="7.775" style="7" customWidth="1"/>
    <col min="13" max="14" width="7.44166666666667" style="7" customWidth="1"/>
    <col min="15" max="15" width="7.33333333333333" style="7" customWidth="1"/>
    <col min="16" max="16" width="7.10833333333333" style="7" customWidth="1"/>
    <col min="17" max="17" width="8.88333333333333" style="8" customWidth="1"/>
    <col min="18" max="18" width="11.775" style="5" customWidth="1"/>
    <col min="19" max="258" width="9" style="5" customWidth="1"/>
    <col min="259" max="16384" width="5.21666666666667" style="5"/>
  </cols>
  <sheetData>
    <row r="1" ht="15" customHeight="1" spans="1:4">
      <c r="A1" s="9" t="s">
        <v>109</v>
      </c>
      <c r="B1" s="9"/>
      <c r="C1" s="9"/>
      <c r="D1" s="9"/>
    </row>
    <row r="2" s="1" customFormat="1" ht="23.25" customHeight="1" spans="1:18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8.75" customHeight="1" spans="1:18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="2" customFormat="1" ht="25.2" customHeight="1" spans="1:18">
      <c r="A4" s="12" t="s">
        <v>3</v>
      </c>
      <c r="B4" s="12" t="s">
        <v>59</v>
      </c>
      <c r="C4" s="12" t="s">
        <v>60</v>
      </c>
      <c r="D4" s="13" t="s">
        <v>111</v>
      </c>
      <c r="E4" s="14" t="s">
        <v>5</v>
      </c>
      <c r="F4" s="14" t="s">
        <v>6</v>
      </c>
      <c r="G4" s="13" t="s">
        <v>84</v>
      </c>
      <c r="H4" s="15" t="s">
        <v>63</v>
      </c>
      <c r="I4" s="40"/>
      <c r="J4" s="40"/>
      <c r="K4" s="40"/>
      <c r="L4" s="40"/>
      <c r="M4" s="40"/>
      <c r="N4" s="40"/>
      <c r="O4" s="40"/>
      <c r="P4" s="41"/>
      <c r="Q4" s="13" t="s">
        <v>64</v>
      </c>
      <c r="R4" s="42" t="s">
        <v>10</v>
      </c>
    </row>
    <row r="5" s="2" customFormat="1" ht="49.95" customHeight="1" spans="1:18">
      <c r="A5" s="16"/>
      <c r="B5" s="16"/>
      <c r="C5" s="16"/>
      <c r="D5" s="16"/>
      <c r="E5" s="17"/>
      <c r="F5" s="17"/>
      <c r="G5" s="18"/>
      <c r="H5" s="19" t="s">
        <v>112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70</v>
      </c>
      <c r="N5" s="19" t="s">
        <v>71</v>
      </c>
      <c r="O5" s="19" t="s">
        <v>72</v>
      </c>
      <c r="P5" s="19" t="s">
        <v>73</v>
      </c>
      <c r="Q5" s="18"/>
      <c r="R5" s="43"/>
    </row>
    <row r="6" s="2" customFormat="1" ht="30" customHeight="1" spans="1:18">
      <c r="A6" s="20" t="s">
        <v>11</v>
      </c>
      <c r="B6" s="20"/>
      <c r="C6" s="20"/>
      <c r="D6" s="21">
        <f>D7+D9+D22</f>
        <v>137413</v>
      </c>
      <c r="E6" s="22" t="s">
        <v>74</v>
      </c>
      <c r="F6" s="23">
        <f>F7+F9+F22</f>
        <v>12502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>
        <f>Q7+Q9+Q22</f>
        <v>119.3490755</v>
      </c>
      <c r="R6" s="44"/>
    </row>
    <row r="7" ht="30" customHeight="1" spans="1:18">
      <c r="A7" s="24" t="s">
        <v>113</v>
      </c>
      <c r="B7" s="24"/>
      <c r="C7" s="24"/>
      <c r="D7" s="25">
        <f>D8</f>
        <v>6408</v>
      </c>
      <c r="E7" s="22" t="s">
        <v>74</v>
      </c>
      <c r="F7" s="26">
        <f>F8</f>
        <v>356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0">
        <f>Q8</f>
        <v>2.192782</v>
      </c>
      <c r="R7" s="20"/>
    </row>
    <row r="8" s="3" customFormat="1" ht="30" customHeight="1" spans="1:18">
      <c r="A8" s="28">
        <v>1</v>
      </c>
      <c r="B8" s="28" t="s">
        <v>76</v>
      </c>
      <c r="C8" s="28" t="s">
        <v>77</v>
      </c>
      <c r="D8" s="29">
        <v>6408</v>
      </c>
      <c r="E8" s="30" t="s">
        <v>74</v>
      </c>
      <c r="F8" s="31">
        <v>356</v>
      </c>
      <c r="G8" s="32">
        <f>O8+P8</f>
        <v>61.595</v>
      </c>
      <c r="H8" s="33">
        <v>15</v>
      </c>
      <c r="I8" s="33">
        <v>5</v>
      </c>
      <c r="J8" s="33">
        <v>2</v>
      </c>
      <c r="K8" s="33">
        <v>1.5</v>
      </c>
      <c r="L8" s="33">
        <v>20</v>
      </c>
      <c r="M8" s="33">
        <v>2</v>
      </c>
      <c r="N8" s="33">
        <v>3</v>
      </c>
      <c r="O8" s="33">
        <f t="shared" ref="O8" si="0">H8+I8+J8+K8+L8+M8+N8</f>
        <v>48.5</v>
      </c>
      <c r="P8" s="33">
        <f>O8*0.27</f>
        <v>13.095</v>
      </c>
      <c r="Q8" s="30">
        <f>F8*G8/10000</f>
        <v>2.192782</v>
      </c>
      <c r="R8" s="30" t="s">
        <v>86</v>
      </c>
    </row>
    <row r="9" s="3" customFormat="1" ht="30" customHeight="1" spans="1:18">
      <c r="A9" s="24" t="s">
        <v>114</v>
      </c>
      <c r="B9" s="24"/>
      <c r="C9" s="24"/>
      <c r="D9" s="25">
        <f>D10</f>
        <v>66385</v>
      </c>
      <c r="E9" s="30" t="s">
        <v>74</v>
      </c>
      <c r="F9" s="34">
        <f>F10+F11+F12+F13+F17</f>
        <v>4966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45">
        <f>SUM(Q10:Q21)</f>
        <v>74.2988735</v>
      </c>
      <c r="R9" s="46"/>
    </row>
    <row r="10" s="3" customFormat="1" ht="30" customHeight="1" spans="1:18">
      <c r="A10" s="28">
        <v>1</v>
      </c>
      <c r="B10" s="28" t="s">
        <v>76</v>
      </c>
      <c r="C10" s="28" t="s">
        <v>77</v>
      </c>
      <c r="D10" s="35">
        <v>66385</v>
      </c>
      <c r="E10" s="30" t="s">
        <v>74</v>
      </c>
      <c r="F10" s="22">
        <v>684</v>
      </c>
      <c r="G10" s="32">
        <f t="shared" ref="G10:G15" si="1">O10+P10</f>
        <v>61.595</v>
      </c>
      <c r="H10" s="33">
        <v>15</v>
      </c>
      <c r="I10" s="33">
        <v>5</v>
      </c>
      <c r="J10" s="33">
        <v>2</v>
      </c>
      <c r="K10" s="33">
        <v>1.5</v>
      </c>
      <c r="L10" s="33">
        <v>20</v>
      </c>
      <c r="M10" s="33">
        <v>2</v>
      </c>
      <c r="N10" s="33">
        <v>3</v>
      </c>
      <c r="O10" s="33">
        <f t="shared" ref="O10:O11" si="2">H10+I10+J10+K10+L10+M10+N10</f>
        <v>48.5</v>
      </c>
      <c r="P10" s="33">
        <f>O10*0.27</f>
        <v>13.095</v>
      </c>
      <c r="Q10" s="30">
        <f t="shared" ref="Q10:Q24" si="3">F10*G10/10000</f>
        <v>4.213098</v>
      </c>
      <c r="R10" s="30" t="s">
        <v>86</v>
      </c>
    </row>
    <row r="11" s="4" customFormat="1" ht="30" customHeight="1" spans="1:18">
      <c r="A11" s="28">
        <v>2</v>
      </c>
      <c r="B11" s="28" t="s">
        <v>102</v>
      </c>
      <c r="C11" s="28" t="s">
        <v>77</v>
      </c>
      <c r="D11" s="36"/>
      <c r="E11" s="28" t="s">
        <v>74</v>
      </c>
      <c r="F11" s="28">
        <v>1564</v>
      </c>
      <c r="G11" s="32">
        <f t="shared" si="1"/>
        <v>57.785</v>
      </c>
      <c r="H11" s="33">
        <v>12</v>
      </c>
      <c r="I11" s="33">
        <v>5</v>
      </c>
      <c r="J11" s="33">
        <v>2</v>
      </c>
      <c r="K11" s="33">
        <v>1.5</v>
      </c>
      <c r="L11" s="33">
        <v>20</v>
      </c>
      <c r="M11" s="33">
        <v>2</v>
      </c>
      <c r="N11" s="33">
        <v>3</v>
      </c>
      <c r="O11" s="33">
        <f t="shared" si="2"/>
        <v>45.5</v>
      </c>
      <c r="P11" s="33">
        <f t="shared" ref="P11" si="4">O11*0.27</f>
        <v>12.285</v>
      </c>
      <c r="Q11" s="30">
        <f t="shared" si="3"/>
        <v>9.037574</v>
      </c>
      <c r="R11" s="30" t="s">
        <v>86</v>
      </c>
    </row>
    <row r="12" s="4" customFormat="1" ht="30" customHeight="1" spans="1:18">
      <c r="A12" s="28">
        <v>3</v>
      </c>
      <c r="B12" s="28" t="s">
        <v>80</v>
      </c>
      <c r="C12" s="28" t="s">
        <v>77</v>
      </c>
      <c r="D12" s="36"/>
      <c r="E12" s="22" t="s">
        <v>74</v>
      </c>
      <c r="F12" s="28">
        <v>1694</v>
      </c>
      <c r="G12" s="32">
        <f t="shared" si="1"/>
        <v>57.785</v>
      </c>
      <c r="H12" s="33">
        <v>12</v>
      </c>
      <c r="I12" s="33">
        <v>5</v>
      </c>
      <c r="J12" s="33">
        <v>2</v>
      </c>
      <c r="K12" s="33">
        <v>1.5</v>
      </c>
      <c r="L12" s="33">
        <v>20</v>
      </c>
      <c r="M12" s="33">
        <v>2</v>
      </c>
      <c r="N12" s="33">
        <v>3</v>
      </c>
      <c r="O12" s="33">
        <f t="shared" ref="O12:O17" si="5">H12+I12+J12+K12+L12+M12+N12</f>
        <v>45.5</v>
      </c>
      <c r="P12" s="33">
        <f t="shared" ref="P12:P21" si="6">O12*0.27</f>
        <v>12.285</v>
      </c>
      <c r="Q12" s="30">
        <f t="shared" si="3"/>
        <v>9.788779</v>
      </c>
      <c r="R12" s="30" t="s">
        <v>86</v>
      </c>
    </row>
    <row r="13" s="3" customFormat="1" ht="30" customHeight="1" spans="1:18">
      <c r="A13" s="22">
        <v>4</v>
      </c>
      <c r="B13" s="28" t="s">
        <v>87</v>
      </c>
      <c r="C13" s="28" t="s">
        <v>77</v>
      </c>
      <c r="D13" s="36"/>
      <c r="E13" s="22" t="s">
        <v>74</v>
      </c>
      <c r="F13" s="22">
        <v>421</v>
      </c>
      <c r="G13" s="32">
        <f t="shared" si="1"/>
        <v>65.405</v>
      </c>
      <c r="H13" s="33">
        <v>18</v>
      </c>
      <c r="I13" s="33">
        <v>5</v>
      </c>
      <c r="J13" s="33">
        <v>2</v>
      </c>
      <c r="K13" s="33">
        <v>1.5</v>
      </c>
      <c r="L13" s="33">
        <v>20</v>
      </c>
      <c r="M13" s="33">
        <v>2</v>
      </c>
      <c r="N13" s="33">
        <v>3</v>
      </c>
      <c r="O13" s="33">
        <f t="shared" si="5"/>
        <v>51.5</v>
      </c>
      <c r="P13" s="33">
        <f t="shared" si="6"/>
        <v>13.905</v>
      </c>
      <c r="Q13" s="30">
        <f t="shared" si="3"/>
        <v>2.7535505</v>
      </c>
      <c r="R13" s="30" t="s">
        <v>86</v>
      </c>
    </row>
    <row r="14" s="3" customFormat="1" ht="30" customHeight="1" spans="1:18">
      <c r="A14" s="28">
        <v>5</v>
      </c>
      <c r="B14" s="28" t="s">
        <v>88</v>
      </c>
      <c r="C14" s="28" t="s">
        <v>89</v>
      </c>
      <c r="D14" s="36"/>
      <c r="E14" s="22" t="s">
        <v>74</v>
      </c>
      <c r="F14" s="22">
        <v>341</v>
      </c>
      <c r="G14" s="32">
        <f t="shared" si="1"/>
        <v>62.865</v>
      </c>
      <c r="H14" s="33">
        <v>16</v>
      </c>
      <c r="I14" s="33">
        <v>5</v>
      </c>
      <c r="J14" s="33">
        <v>2</v>
      </c>
      <c r="K14" s="33">
        <v>1.5</v>
      </c>
      <c r="L14" s="33">
        <v>20</v>
      </c>
      <c r="M14" s="33">
        <v>2</v>
      </c>
      <c r="N14" s="33">
        <v>3</v>
      </c>
      <c r="O14" s="33">
        <f t="shared" si="5"/>
        <v>49.5</v>
      </c>
      <c r="P14" s="33">
        <f t="shared" si="6"/>
        <v>13.365</v>
      </c>
      <c r="Q14" s="30">
        <f t="shared" si="3"/>
        <v>2.1436965</v>
      </c>
      <c r="R14" s="30" t="s">
        <v>86</v>
      </c>
    </row>
    <row r="15" s="3" customFormat="1" ht="30" customHeight="1" spans="1:18">
      <c r="A15" s="22">
        <v>6</v>
      </c>
      <c r="B15" s="28" t="s">
        <v>90</v>
      </c>
      <c r="C15" s="28" t="s">
        <v>89</v>
      </c>
      <c r="D15" s="36"/>
      <c r="E15" s="22" t="s">
        <v>74</v>
      </c>
      <c r="F15" s="22">
        <v>463</v>
      </c>
      <c r="G15" s="32">
        <f t="shared" si="1"/>
        <v>61.595</v>
      </c>
      <c r="H15" s="33">
        <v>15</v>
      </c>
      <c r="I15" s="33">
        <v>5</v>
      </c>
      <c r="J15" s="33">
        <v>2</v>
      </c>
      <c r="K15" s="33">
        <v>1.5</v>
      </c>
      <c r="L15" s="33">
        <v>20</v>
      </c>
      <c r="M15" s="33">
        <v>2</v>
      </c>
      <c r="N15" s="33">
        <v>3</v>
      </c>
      <c r="O15" s="33">
        <f t="shared" si="5"/>
        <v>48.5</v>
      </c>
      <c r="P15" s="33">
        <f t="shared" si="6"/>
        <v>13.095</v>
      </c>
      <c r="Q15" s="30">
        <f t="shared" si="3"/>
        <v>2.8518485</v>
      </c>
      <c r="R15" s="30" t="s">
        <v>86</v>
      </c>
    </row>
    <row r="16" s="3" customFormat="1" ht="30" customHeight="1" spans="1:18">
      <c r="A16" s="28">
        <v>7</v>
      </c>
      <c r="B16" s="28" t="s">
        <v>91</v>
      </c>
      <c r="C16" s="28" t="s">
        <v>115</v>
      </c>
      <c r="D16" s="36"/>
      <c r="E16" s="22" t="s">
        <v>74</v>
      </c>
      <c r="F16" s="22">
        <v>379</v>
      </c>
      <c r="G16" s="30">
        <f t="shared" ref="G16:G17" si="7">O16+P16</f>
        <v>61.595</v>
      </c>
      <c r="H16" s="33">
        <v>15</v>
      </c>
      <c r="I16" s="33">
        <v>5</v>
      </c>
      <c r="J16" s="33">
        <v>2</v>
      </c>
      <c r="K16" s="33"/>
      <c r="L16" s="33">
        <v>21</v>
      </c>
      <c r="M16" s="33"/>
      <c r="N16" s="33">
        <v>5.5</v>
      </c>
      <c r="O16" s="33">
        <f t="shared" ref="O16" si="8">H16+I16+J16+K16+L16+M16+N16</f>
        <v>48.5</v>
      </c>
      <c r="P16" s="33">
        <f t="shared" ref="P16" si="9">O16*0.27</f>
        <v>13.095</v>
      </c>
      <c r="Q16" s="30">
        <f t="shared" si="3"/>
        <v>2.3344505</v>
      </c>
      <c r="R16" s="30" t="s">
        <v>86</v>
      </c>
    </row>
    <row r="17" s="3" customFormat="1" ht="30" customHeight="1" spans="1:18">
      <c r="A17" s="22">
        <v>8</v>
      </c>
      <c r="B17" s="28" t="s">
        <v>93</v>
      </c>
      <c r="C17" s="28" t="s">
        <v>115</v>
      </c>
      <c r="D17" s="36"/>
      <c r="E17" s="22" t="s">
        <v>74</v>
      </c>
      <c r="F17" s="22">
        <v>603</v>
      </c>
      <c r="G17" s="32">
        <f t="shared" si="7"/>
        <v>61.595</v>
      </c>
      <c r="H17" s="33">
        <v>15</v>
      </c>
      <c r="I17" s="33">
        <v>5</v>
      </c>
      <c r="J17" s="33">
        <v>2</v>
      </c>
      <c r="K17" s="33"/>
      <c r="L17" s="33">
        <v>21</v>
      </c>
      <c r="M17" s="33"/>
      <c r="N17" s="33">
        <v>5.5</v>
      </c>
      <c r="O17" s="33">
        <f t="shared" si="5"/>
        <v>48.5</v>
      </c>
      <c r="P17" s="33">
        <f t="shared" si="6"/>
        <v>13.095</v>
      </c>
      <c r="Q17" s="30">
        <f t="shared" si="3"/>
        <v>3.7141785</v>
      </c>
      <c r="R17" s="30" t="s">
        <v>86</v>
      </c>
    </row>
    <row r="18" s="3" customFormat="1" ht="30" customHeight="1" spans="1:18">
      <c r="A18" s="28">
        <v>9</v>
      </c>
      <c r="B18" s="28" t="s">
        <v>94</v>
      </c>
      <c r="C18" s="28" t="s">
        <v>95</v>
      </c>
      <c r="D18" s="36"/>
      <c r="E18" s="22" t="s">
        <v>96</v>
      </c>
      <c r="F18" s="22">
        <v>915</v>
      </c>
      <c r="G18" s="30">
        <f t="shared" ref="G18:G21" si="10">O18+P18</f>
        <v>49.53</v>
      </c>
      <c r="H18" s="33">
        <v>16</v>
      </c>
      <c r="I18" s="33">
        <v>3</v>
      </c>
      <c r="J18" s="33">
        <v>2</v>
      </c>
      <c r="K18" s="33"/>
      <c r="L18" s="33">
        <v>12</v>
      </c>
      <c r="M18" s="33"/>
      <c r="N18" s="33">
        <v>6</v>
      </c>
      <c r="O18" s="33">
        <f>H18+I18+J18+L18+N18</f>
        <v>39</v>
      </c>
      <c r="P18" s="33">
        <f t="shared" si="6"/>
        <v>10.53</v>
      </c>
      <c r="Q18" s="30">
        <f t="shared" si="3"/>
        <v>4.531995</v>
      </c>
      <c r="R18" s="30" t="s">
        <v>86</v>
      </c>
    </row>
    <row r="19" s="3" customFormat="1" ht="30" customHeight="1" spans="1:18">
      <c r="A19" s="22">
        <v>10</v>
      </c>
      <c r="B19" s="28" t="s">
        <v>116</v>
      </c>
      <c r="C19" s="28" t="s">
        <v>95</v>
      </c>
      <c r="D19" s="37"/>
      <c r="E19" s="22" t="s">
        <v>96</v>
      </c>
      <c r="F19" s="22">
        <v>1686</v>
      </c>
      <c r="G19" s="30">
        <f t="shared" si="10"/>
        <v>49.53</v>
      </c>
      <c r="H19" s="33">
        <v>16</v>
      </c>
      <c r="I19" s="33">
        <v>3</v>
      </c>
      <c r="J19" s="33">
        <v>2</v>
      </c>
      <c r="K19" s="33"/>
      <c r="L19" s="33">
        <v>12</v>
      </c>
      <c r="M19" s="33"/>
      <c r="N19" s="33">
        <v>6</v>
      </c>
      <c r="O19" s="33">
        <f>H19+I19+J19+L19+N19</f>
        <v>39</v>
      </c>
      <c r="P19" s="33">
        <f t="shared" si="6"/>
        <v>10.53</v>
      </c>
      <c r="Q19" s="30">
        <f t="shared" si="3"/>
        <v>8.350758</v>
      </c>
      <c r="R19" s="30" t="s">
        <v>86</v>
      </c>
    </row>
    <row r="20" s="3" customFormat="1" ht="30" customHeight="1" spans="1:18">
      <c r="A20" s="28">
        <v>11</v>
      </c>
      <c r="B20" s="28" t="s">
        <v>98</v>
      </c>
      <c r="C20" s="28" t="s">
        <v>95</v>
      </c>
      <c r="D20" s="36">
        <v>66385</v>
      </c>
      <c r="E20" s="22" t="s">
        <v>96</v>
      </c>
      <c r="F20" s="22">
        <v>665</v>
      </c>
      <c r="G20" s="30">
        <f t="shared" si="10"/>
        <v>49.53</v>
      </c>
      <c r="H20" s="33">
        <v>16</v>
      </c>
      <c r="I20" s="33">
        <v>3</v>
      </c>
      <c r="J20" s="33">
        <v>2</v>
      </c>
      <c r="K20" s="33"/>
      <c r="L20" s="33">
        <v>12</v>
      </c>
      <c r="M20" s="33"/>
      <c r="N20" s="33">
        <v>6</v>
      </c>
      <c r="O20" s="33">
        <f>H20+I20+J20+L20+N20</f>
        <v>39</v>
      </c>
      <c r="P20" s="33">
        <f t="shared" si="6"/>
        <v>10.53</v>
      </c>
      <c r="Q20" s="30">
        <f t="shared" si="3"/>
        <v>3.293745</v>
      </c>
      <c r="R20" s="30" t="s">
        <v>86</v>
      </c>
    </row>
    <row r="21" s="3" customFormat="1" ht="50.4" customHeight="1" spans="1:18">
      <c r="A21" s="22">
        <v>12</v>
      </c>
      <c r="B21" s="28" t="s">
        <v>99</v>
      </c>
      <c r="C21" s="28" t="s">
        <v>117</v>
      </c>
      <c r="D21" s="37"/>
      <c r="E21" s="22" t="s">
        <v>96</v>
      </c>
      <c r="F21" s="22">
        <v>6704</v>
      </c>
      <c r="G21" s="30">
        <f t="shared" si="10"/>
        <v>31.75</v>
      </c>
      <c r="H21" s="33">
        <v>2</v>
      </c>
      <c r="I21" s="33">
        <v>2</v>
      </c>
      <c r="J21" s="33">
        <v>2</v>
      </c>
      <c r="K21" s="33"/>
      <c r="L21" s="33">
        <v>12</v>
      </c>
      <c r="M21" s="33"/>
      <c r="N21" s="33">
        <v>7</v>
      </c>
      <c r="O21" s="33">
        <f t="shared" ref="O21" si="11">H21+I21+J21+K21+L21+M21+N21</f>
        <v>25</v>
      </c>
      <c r="P21" s="33">
        <f t="shared" si="6"/>
        <v>6.75</v>
      </c>
      <c r="Q21" s="30">
        <f t="shared" si="3"/>
        <v>21.2852</v>
      </c>
      <c r="R21" s="30" t="s">
        <v>86</v>
      </c>
    </row>
    <row r="22" s="3" customFormat="1" ht="30" customHeight="1" spans="1:18">
      <c r="A22" s="24" t="s">
        <v>118</v>
      </c>
      <c r="B22" s="24"/>
      <c r="C22" s="24"/>
      <c r="D22" s="25">
        <f>D23</f>
        <v>64620</v>
      </c>
      <c r="E22" s="22" t="s">
        <v>74</v>
      </c>
      <c r="F22" s="34">
        <f>F23+F24</f>
        <v>7180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5">
        <f>SUM(Q23:Q24)</f>
        <v>42.85742</v>
      </c>
      <c r="R22" s="47"/>
    </row>
    <row r="23" s="3" customFormat="1" ht="40.05" customHeight="1" spans="1:18">
      <c r="A23" s="28">
        <v>1</v>
      </c>
      <c r="B23" s="28" t="s">
        <v>76</v>
      </c>
      <c r="C23" s="28" t="s">
        <v>77</v>
      </c>
      <c r="D23" s="22">
        <v>64620</v>
      </c>
      <c r="E23" s="30" t="s">
        <v>74</v>
      </c>
      <c r="F23" s="22">
        <v>3590</v>
      </c>
      <c r="G23" s="32">
        <f>O23+P23</f>
        <v>61.595</v>
      </c>
      <c r="H23" s="33">
        <v>15</v>
      </c>
      <c r="I23" s="33">
        <v>5</v>
      </c>
      <c r="J23" s="33">
        <v>2</v>
      </c>
      <c r="K23" s="33">
        <v>1.5</v>
      </c>
      <c r="L23" s="33">
        <v>20</v>
      </c>
      <c r="M23" s="33">
        <v>2</v>
      </c>
      <c r="N23" s="33">
        <v>3</v>
      </c>
      <c r="O23" s="33">
        <f t="shared" ref="O23:O24" si="12">H23+I23+J23+K23+L23+M23+N23</f>
        <v>48.5</v>
      </c>
      <c r="P23" s="33">
        <f>O23*0.27</f>
        <v>13.095</v>
      </c>
      <c r="Q23" s="30">
        <f t="shared" si="3"/>
        <v>22.112605</v>
      </c>
      <c r="R23" s="30" t="s">
        <v>78</v>
      </c>
    </row>
    <row r="24" s="3" customFormat="1" ht="40.05" customHeight="1" spans="1:18">
      <c r="A24" s="28">
        <v>2</v>
      </c>
      <c r="B24" s="28" t="s">
        <v>80</v>
      </c>
      <c r="C24" s="28" t="s">
        <v>77</v>
      </c>
      <c r="D24" s="22"/>
      <c r="E24" s="28" t="s">
        <v>74</v>
      </c>
      <c r="F24" s="28">
        <v>3590</v>
      </c>
      <c r="G24" s="32">
        <f>O24+P24</f>
        <v>57.785</v>
      </c>
      <c r="H24" s="33">
        <v>12</v>
      </c>
      <c r="I24" s="33">
        <v>5</v>
      </c>
      <c r="J24" s="33">
        <v>2</v>
      </c>
      <c r="K24" s="33">
        <v>1.5</v>
      </c>
      <c r="L24" s="33">
        <v>20</v>
      </c>
      <c r="M24" s="33">
        <v>2</v>
      </c>
      <c r="N24" s="33">
        <v>3</v>
      </c>
      <c r="O24" s="33">
        <f t="shared" si="12"/>
        <v>45.5</v>
      </c>
      <c r="P24" s="33">
        <f t="shared" ref="P24" si="13">O24*0.27</f>
        <v>12.285</v>
      </c>
      <c r="Q24" s="30">
        <f t="shared" si="3"/>
        <v>20.744815</v>
      </c>
      <c r="R24" s="30" t="s">
        <v>78</v>
      </c>
    </row>
    <row r="25" ht="37.8" customHeight="1" spans="1:18">
      <c r="A25" s="38" t="s">
        <v>119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</sheetData>
  <mergeCells count="21">
    <mergeCell ref="A1:B1"/>
    <mergeCell ref="A2:R2"/>
    <mergeCell ref="A3:R3"/>
    <mergeCell ref="H4:P4"/>
    <mergeCell ref="A6:C6"/>
    <mergeCell ref="A7:C7"/>
    <mergeCell ref="A9:C9"/>
    <mergeCell ref="A22:C22"/>
    <mergeCell ref="A25:R25"/>
    <mergeCell ref="A4:A5"/>
    <mergeCell ref="B4:B5"/>
    <mergeCell ref="C4:C5"/>
    <mergeCell ref="D4:D5"/>
    <mergeCell ref="D10:D19"/>
    <mergeCell ref="D20:D21"/>
    <mergeCell ref="D23:D24"/>
    <mergeCell ref="E4:E5"/>
    <mergeCell ref="F4:F5"/>
    <mergeCell ref="G4:G5"/>
    <mergeCell ref="Q4:Q5"/>
    <mergeCell ref="R4:R5"/>
  </mergeCells>
  <printOptions horizontalCentered="1"/>
  <pageMargins left="0.511811023622047" right="0.511811023622047" top="0.511811023622047" bottom="0.511811023622047" header="0.31496062992126" footer="0.3149606299212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投资汇总 </vt:lpstr>
      <vt:lpstr>乌沙塘村投资表</vt:lpstr>
      <vt:lpstr>红崖村投资表</vt:lpstr>
      <vt:lpstr>龙源村投资表</vt:lpstr>
      <vt:lpstr>龙兴村投资表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 </cp:lastModifiedBy>
  <dcterms:created xsi:type="dcterms:W3CDTF">2017-04-06T03:20:00Z</dcterms:created>
  <cp:lastPrinted>2019-03-01T07:27:00Z</cp:lastPrinted>
  <dcterms:modified xsi:type="dcterms:W3CDTF">2019-03-25T03:54:10Z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