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19"/>
  </bookViews>
  <sheets>
    <sheet name="投资汇总" sheetId="7" r:id="rId1"/>
  </sheets>
  <definedNames>
    <definedName name="_xlnm.Print_Area" localSheetId="0">投资汇总!$A$1:$K$24</definedName>
    <definedName name="_xlnm.Print_Titles" localSheetId="0">投资汇总!$1:$4</definedName>
  </definedNames>
  <calcPr calcId="144525"/>
</workbook>
</file>

<file path=xl/sharedStrings.xml><?xml version="1.0" encoding="utf-8"?>
<sst xmlns="http://schemas.openxmlformats.org/spreadsheetml/2006/main" count="58" uniqueCount="53">
  <si>
    <r>
      <rPr>
        <sz val="16"/>
        <rFont val="仿宋"/>
        <charset val="134"/>
      </rPr>
      <t>投资估算汇总表</t>
    </r>
  </si>
  <si>
    <t>项目名称：红寺堡区新庄集乡精品富硒农业小镇西侧景观绿化项目</t>
  </si>
  <si>
    <r>
      <rPr>
        <b/>
        <sz val="10"/>
        <rFont val="仿宋"/>
        <charset val="134"/>
      </rPr>
      <t>序号</t>
    </r>
  </si>
  <si>
    <r>
      <rPr>
        <b/>
        <sz val="10"/>
        <rFont val="仿宋"/>
        <charset val="134"/>
      </rPr>
      <t>项目名称</t>
    </r>
  </si>
  <si>
    <r>
      <rPr>
        <b/>
        <sz val="10"/>
        <rFont val="仿宋"/>
        <charset val="134"/>
      </rPr>
      <t>投资估算（万元）</t>
    </r>
  </si>
  <si>
    <r>
      <rPr>
        <b/>
        <sz val="10"/>
        <rFont val="仿宋"/>
        <charset val="134"/>
      </rPr>
      <t>技术经济指标</t>
    </r>
  </si>
  <si>
    <r>
      <rPr>
        <b/>
        <sz val="10"/>
        <rFont val="仿宋"/>
        <charset val="134"/>
      </rPr>
      <t>占投资额</t>
    </r>
  </si>
  <si>
    <r>
      <rPr>
        <b/>
        <sz val="10"/>
        <rFont val="仿宋"/>
        <charset val="134"/>
      </rPr>
      <t>备注</t>
    </r>
  </si>
  <si>
    <r>
      <rPr>
        <b/>
        <sz val="10"/>
        <rFont val="仿宋"/>
        <charset val="134"/>
      </rPr>
      <t>建筑工程</t>
    </r>
  </si>
  <si>
    <r>
      <rPr>
        <b/>
        <sz val="10"/>
        <rFont val="仿宋"/>
        <charset val="134"/>
      </rPr>
      <t>安装工程</t>
    </r>
  </si>
  <si>
    <r>
      <rPr>
        <b/>
        <sz val="10"/>
        <rFont val="仿宋"/>
        <charset val="134"/>
      </rPr>
      <t>其他费用</t>
    </r>
  </si>
  <si>
    <r>
      <rPr>
        <b/>
        <sz val="10"/>
        <rFont val="仿宋"/>
        <charset val="134"/>
      </rPr>
      <t>合计</t>
    </r>
  </si>
  <si>
    <r>
      <rPr>
        <b/>
        <sz val="10"/>
        <rFont val="仿宋"/>
        <charset val="134"/>
      </rPr>
      <t>单位</t>
    </r>
  </si>
  <si>
    <r>
      <rPr>
        <b/>
        <sz val="10"/>
        <rFont val="仿宋"/>
        <charset val="134"/>
      </rPr>
      <t>数量</t>
    </r>
  </si>
  <si>
    <r>
      <rPr>
        <b/>
        <sz val="10"/>
        <rFont val="仿宋"/>
        <charset val="134"/>
      </rPr>
      <t>单位造价（元）</t>
    </r>
  </si>
  <si>
    <r>
      <rPr>
        <b/>
        <sz val="10"/>
        <rFont val="仿宋"/>
        <charset val="134"/>
      </rPr>
      <t>Ⅰ</t>
    </r>
  </si>
  <si>
    <r>
      <rPr>
        <b/>
        <sz val="10"/>
        <rFont val="仿宋"/>
        <charset val="134"/>
      </rPr>
      <t>直接工程费</t>
    </r>
  </si>
  <si>
    <t>树木移植工程</t>
  </si>
  <si>
    <t>1.1.1</t>
  </si>
  <si>
    <t>移栽树木</t>
  </si>
  <si>
    <t>株</t>
  </si>
  <si>
    <r>
      <rPr>
        <b/>
        <sz val="10"/>
        <rFont val="仿宋"/>
        <charset val="134"/>
      </rPr>
      <t>土方工程</t>
    </r>
  </si>
  <si>
    <t>1.2.1</t>
  </si>
  <si>
    <t>回填种植土</t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</si>
  <si>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</si>
  <si>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r>
      <rPr>
        <b/>
        <sz val="10"/>
        <rFont val="仿宋"/>
        <charset val="134"/>
      </rPr>
      <t>绿化种植工程</t>
    </r>
  </si>
  <si>
    <t>1.3.1</t>
  </si>
  <si>
    <r>
      <rPr>
        <sz val="10"/>
        <rFont val="仿宋"/>
        <charset val="134"/>
      </rPr>
      <t>绿化种植</t>
    </r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</si>
  <si>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2</t>
    </r>
  </si>
  <si>
    <t>1.3.2</t>
  </si>
  <si>
    <r>
      <rPr>
        <sz val="10"/>
        <rFont val="仿宋"/>
        <charset val="134"/>
      </rPr>
      <t>绿化养护</t>
    </r>
  </si>
  <si>
    <t>二级养护共1.5年</t>
  </si>
  <si>
    <r>
      <rPr>
        <b/>
        <sz val="10"/>
        <rFont val="仿宋"/>
        <charset val="134"/>
      </rPr>
      <t>节水灌溉工程</t>
    </r>
  </si>
  <si>
    <t>1.4.1</t>
  </si>
  <si>
    <t>节水灌溉</t>
  </si>
  <si>
    <r>
      <rPr>
        <sz val="10"/>
        <rFont val="仿宋"/>
        <charset val="134"/>
      </rPr>
      <t>Ⅱ</t>
    </r>
  </si>
  <si>
    <t>地形测量费</t>
  </si>
  <si>
    <t>以财政部国家测绘局[2009]17号文计算</t>
  </si>
  <si>
    <t>建设方案编制费</t>
  </si>
  <si>
    <t>以计价格[1999]1283号计算</t>
  </si>
  <si>
    <t>工程设计费</t>
  </si>
  <si>
    <t>按照工程费用的2%计算</t>
  </si>
  <si>
    <t>工程监理费</t>
  </si>
  <si>
    <t>按照工程费用的1.8%计算</t>
  </si>
  <si>
    <t>控制价清单编制费</t>
  </si>
  <si>
    <t>按照工程费用的0.3%计算</t>
  </si>
  <si>
    <t>结算审核费</t>
  </si>
  <si>
    <t>招投标费</t>
  </si>
  <si>
    <t>按照工程费用的0.5%计算</t>
  </si>
  <si>
    <r>
      <rPr>
        <sz val="10"/>
        <rFont val="仿宋"/>
        <charset val="134"/>
      </rPr>
      <t>Ⅲ</t>
    </r>
  </si>
  <si>
    <r>
      <rPr>
        <b/>
        <sz val="10"/>
        <rFont val="仿宋"/>
        <charset val="134"/>
      </rPr>
      <t>基本预备费</t>
    </r>
  </si>
  <si>
    <t>以直接工程费与其他费用之和的3%计</t>
  </si>
  <si>
    <r>
      <rPr>
        <sz val="10"/>
        <rFont val="仿宋"/>
        <charset val="134"/>
      </rPr>
      <t>Ⅰ</t>
    </r>
    <r>
      <rPr>
        <sz val="10"/>
        <rFont val="Times New Roman"/>
        <charset val="134"/>
      </rPr>
      <t>+</t>
    </r>
    <r>
      <rPr>
        <sz val="10"/>
        <rFont val="仿宋"/>
        <charset val="134"/>
      </rPr>
      <t>Ⅱ</t>
    </r>
    <r>
      <rPr>
        <sz val="10"/>
        <rFont val="Times New Roman"/>
        <charset val="134"/>
      </rPr>
      <t>+</t>
    </r>
    <r>
      <rPr>
        <sz val="10"/>
        <rFont val="仿宋"/>
        <charset val="134"/>
      </rPr>
      <t>Ⅲ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</si>
</sst>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);[Red]\(0.00\)"/>
  </numFmts>
  <fonts count="53">
    <font>
      <sz val="11"/>
      <color theme="1"/>
      <name val="宋体"/>
      <charset val="134"/>
      <scheme val="minor"/>
    </font>
    <font>
      <sz val="1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6"/>
      <name val="Times New Roman"/>
      <charset val="134"/>
    </font>
    <font>
      <sz val="10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sz val="16"/>
      <name val="仿宋"/>
      <charset val="134"/>
    </font>
    <font>
      <b/>
      <sz val="10"/>
      <name val="仿宋"/>
      <charset val="134"/>
    </font>
    <font>
      <vertAlign val="superscript"/>
      <sz val="10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/>
    <xf numFmtId="43" fontId="0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0" borderId="0"/>
    <xf numFmtId="0" fontId="29" fillId="3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45" fillId="9" borderId="10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7" fillId="39" borderId="17" applyNumberFormat="0" applyFon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2" fillId="29" borderId="14" applyNumberForma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7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7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29" borderId="14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2" fillId="45" borderId="19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7" fillId="0" borderId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0" borderId="0"/>
    <xf numFmtId="0" fontId="29" fillId="38" borderId="0" applyNumberFormat="0" applyBorder="0" applyAlignment="0" applyProtection="0">
      <alignment vertical="center"/>
    </xf>
    <xf numFmtId="0" fontId="31" fillId="0" borderId="0"/>
    <xf numFmtId="0" fontId="29" fillId="3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>
      <alignment vertical="center"/>
    </xf>
    <xf numFmtId="0" fontId="37" fillId="39" borderId="17" applyNumberFormat="0" applyFon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1" fillId="0" borderId="0"/>
    <xf numFmtId="0" fontId="31" fillId="0" borderId="0"/>
    <xf numFmtId="0" fontId="49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42" fillId="45" borderId="19" applyNumberFormat="0" applyAlignment="0" applyProtection="0">
      <alignment vertical="center"/>
    </xf>
    <xf numFmtId="0" fontId="42" fillId="45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29" borderId="14" applyNumberFormat="0" applyAlignment="0" applyProtection="0">
      <alignment vertical="center"/>
    </xf>
    <xf numFmtId="0" fontId="41" fillId="44" borderId="13" applyNumberFormat="0" applyAlignment="0" applyProtection="0">
      <alignment vertical="center"/>
    </xf>
    <xf numFmtId="0" fontId="41" fillId="44" borderId="13" applyNumberFormat="0" applyAlignment="0" applyProtection="0">
      <alignment vertical="center"/>
    </xf>
    <xf numFmtId="0" fontId="41" fillId="44" borderId="13" applyNumberFormat="0" applyAlignment="0" applyProtection="0">
      <alignment vertical="center"/>
    </xf>
    <xf numFmtId="0" fontId="37" fillId="39" borderId="17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106" applyFont="1" applyBorder="1"/>
    <xf numFmtId="0" fontId="1" fillId="0" borderId="0" xfId="106" applyFont="1" applyFill="1" applyBorder="1"/>
    <xf numFmtId="0" fontId="2" fillId="0" borderId="0" xfId="106" applyFont="1" applyBorder="1" applyAlignment="1"/>
    <xf numFmtId="0" fontId="3" fillId="0" borderId="0" xfId="106" applyFont="1" applyBorder="1"/>
    <xf numFmtId="0" fontId="3" fillId="0" borderId="0" xfId="106" applyFont="1" applyFill="1" applyBorder="1"/>
    <xf numFmtId="0" fontId="3" fillId="0" borderId="0" xfId="106" applyFont="1" applyBorder="1" applyAlignment="1"/>
    <xf numFmtId="0" fontId="4" fillId="0" borderId="0" xfId="106" applyFont="1" applyBorder="1"/>
    <xf numFmtId="0" fontId="4" fillId="0" borderId="0" xfId="106" applyFont="1" applyBorder="1" applyAlignment="1">
      <alignment wrapText="1"/>
    </xf>
    <xf numFmtId="0" fontId="4" fillId="0" borderId="0" xfId="106" applyFont="1" applyBorder="1" applyAlignment="1">
      <alignment horizontal="center"/>
    </xf>
    <xf numFmtId="0" fontId="5" fillId="0" borderId="0" xfId="106" applyFont="1" applyBorder="1" applyAlignment="1">
      <alignment horizontal="center" vertical="center" wrapText="1"/>
    </xf>
    <xf numFmtId="0" fontId="6" fillId="0" borderId="0" xfId="106" applyFont="1" applyFill="1" applyBorder="1" applyAlignment="1">
      <alignment horizontal="left" vertical="center" wrapText="1"/>
    </xf>
    <xf numFmtId="0" fontId="5" fillId="0" borderId="0" xfId="106" applyFont="1" applyFill="1" applyBorder="1" applyAlignment="1">
      <alignment horizontal="left" vertical="center" wrapText="1"/>
    </xf>
    <xf numFmtId="49" fontId="2" fillId="0" borderId="1" xfId="106" applyNumberFormat="1" applyFont="1" applyBorder="1" applyAlignment="1">
      <alignment horizontal="center" vertical="center"/>
    </xf>
    <xf numFmtId="49" fontId="2" fillId="0" borderId="1" xfId="106" applyNumberFormat="1" applyFont="1" applyBorder="1" applyAlignment="1">
      <alignment horizontal="center" vertical="center" wrapText="1"/>
    </xf>
    <xf numFmtId="0" fontId="2" fillId="0" borderId="1" xfId="106" applyFont="1" applyBorder="1" applyAlignment="1">
      <alignment horizontal="center" vertical="center" wrapText="1"/>
    </xf>
    <xf numFmtId="0" fontId="2" fillId="0" borderId="1" xfId="106" applyFont="1" applyBorder="1" applyAlignment="1">
      <alignment horizontal="left" vertical="center" wrapText="1"/>
    </xf>
    <xf numFmtId="177" fontId="2" fillId="0" borderId="1" xfId="106" applyNumberFormat="1" applyFont="1" applyBorder="1" applyAlignment="1">
      <alignment horizontal="center" vertical="center"/>
    </xf>
    <xf numFmtId="0" fontId="3" fillId="0" borderId="1" xfId="106" applyFont="1" applyBorder="1"/>
    <xf numFmtId="0" fontId="3" fillId="0" borderId="1" xfId="106" applyFont="1" applyBorder="1" applyAlignment="1">
      <alignment horizontal="center"/>
    </xf>
    <xf numFmtId="0" fontId="7" fillId="0" borderId="1" xfId="106" applyFont="1" applyBorder="1" applyAlignment="1">
      <alignment horizontal="left" vertical="center" wrapText="1"/>
    </xf>
    <xf numFmtId="177" fontId="3" fillId="0" borderId="1" xfId="106" applyNumberFormat="1" applyFont="1" applyBorder="1" applyAlignment="1">
      <alignment horizontal="center" vertical="center" wrapText="1"/>
    </xf>
    <xf numFmtId="0" fontId="3" fillId="0" borderId="1" xfId="106" applyFont="1" applyBorder="1" applyAlignment="1">
      <alignment horizontal="center" vertical="center" wrapText="1"/>
    </xf>
    <xf numFmtId="0" fontId="6" fillId="0" borderId="1" xfId="170" applyFont="1" applyFill="1" applyBorder="1" applyAlignment="1">
      <alignment horizontal="left" vertical="center"/>
    </xf>
    <xf numFmtId="177" fontId="3" fillId="0" borderId="1" xfId="106" applyNumberFormat="1" applyFont="1" applyBorder="1" applyAlignment="1">
      <alignment horizontal="center" vertical="center"/>
    </xf>
    <xf numFmtId="177" fontId="8" fillId="0" borderId="1" xfId="106" applyNumberFormat="1" applyFont="1" applyBorder="1" applyAlignment="1">
      <alignment horizontal="center" vertical="center" wrapText="1"/>
    </xf>
    <xf numFmtId="0" fontId="3" fillId="0" borderId="1" xfId="106" applyFont="1" applyBorder="1" applyAlignment="1">
      <alignment horizontal="center" vertical="center"/>
    </xf>
    <xf numFmtId="0" fontId="2" fillId="0" borderId="1" xfId="106" applyNumberFormat="1" applyFont="1" applyBorder="1" applyAlignment="1">
      <alignment horizontal="center" vertical="center" wrapText="1"/>
    </xf>
    <xf numFmtId="177" fontId="2" fillId="0" borderId="1" xfId="106" applyNumberFormat="1" applyFont="1" applyFill="1" applyBorder="1" applyAlignment="1">
      <alignment horizontal="center" vertical="center"/>
    </xf>
    <xf numFmtId="0" fontId="3" fillId="0" borderId="1" xfId="106" applyFont="1" applyFill="1" applyBorder="1" applyAlignment="1">
      <alignment horizontal="center"/>
    </xf>
    <xf numFmtId="0" fontId="3" fillId="0" borderId="1" xfId="106" applyNumberFormat="1" applyFont="1" applyBorder="1" applyAlignment="1">
      <alignment horizontal="center" vertical="center" wrapText="1"/>
    </xf>
    <xf numFmtId="177" fontId="3" fillId="0" borderId="1" xfId="106" applyNumberFormat="1" applyFont="1" applyFill="1" applyBorder="1" applyAlignment="1">
      <alignment horizontal="center" vertical="center"/>
    </xf>
    <xf numFmtId="176" fontId="3" fillId="0" borderId="1" xfId="106" applyNumberFormat="1" applyFont="1" applyFill="1" applyBorder="1" applyAlignment="1">
      <alignment horizontal="center" vertical="center" wrapText="1"/>
    </xf>
    <xf numFmtId="176" fontId="3" fillId="0" borderId="1" xfId="106" applyNumberFormat="1" applyFont="1" applyBorder="1" applyAlignment="1">
      <alignment horizontal="center" vertical="center" wrapText="1"/>
    </xf>
    <xf numFmtId="0" fontId="3" fillId="0" borderId="1" xfId="106" applyFont="1" applyBorder="1" applyAlignment="1">
      <alignment horizontal="left" vertical="center" wrapText="1"/>
    </xf>
    <xf numFmtId="0" fontId="3" fillId="0" borderId="1" xfId="106" applyFont="1" applyFill="1" applyBorder="1"/>
    <xf numFmtId="0" fontId="6" fillId="0" borderId="1" xfId="106" applyFont="1" applyFill="1" applyBorder="1" applyAlignment="1">
      <alignment horizontal="left" vertical="center" wrapText="1"/>
    </xf>
    <xf numFmtId="176" fontId="3" fillId="0" borderId="1" xfId="106" applyNumberFormat="1" applyFont="1" applyBorder="1" applyAlignment="1">
      <alignment horizontal="center" vertical="center"/>
    </xf>
    <xf numFmtId="0" fontId="3" fillId="0" borderId="1" xfId="106" applyFont="1" applyFill="1" applyBorder="1" applyAlignment="1">
      <alignment vertical="center" wrapText="1"/>
    </xf>
    <xf numFmtId="0" fontId="6" fillId="0" borderId="2" xfId="106" applyFont="1" applyBorder="1" applyAlignment="1">
      <alignment horizontal="left" vertical="center" wrapText="1"/>
    </xf>
    <xf numFmtId="0" fontId="6" fillId="0" borderId="3" xfId="106" applyFont="1" applyBorder="1" applyAlignment="1">
      <alignment horizontal="left" vertical="center" wrapText="1"/>
    </xf>
    <xf numFmtId="177" fontId="9" fillId="0" borderId="1" xfId="106" applyNumberFormat="1" applyFont="1" applyFill="1" applyBorder="1" applyAlignment="1">
      <alignment horizontal="center" vertical="center"/>
    </xf>
    <xf numFmtId="0" fontId="6" fillId="0" borderId="1" xfId="106" applyFont="1" applyBorder="1" applyAlignment="1">
      <alignment horizontal="left" vertical="center" wrapText="1"/>
    </xf>
    <xf numFmtId="49" fontId="3" fillId="0" borderId="1" xfId="106" applyNumberFormat="1" applyFont="1" applyBorder="1" applyAlignment="1">
      <alignment horizontal="center" vertical="center"/>
    </xf>
    <xf numFmtId="0" fontId="5" fillId="0" borderId="0" xfId="106" applyFont="1" applyFill="1" applyBorder="1" applyAlignment="1">
      <alignment horizontal="center" vertical="center" wrapText="1"/>
    </xf>
    <xf numFmtId="10" fontId="2" fillId="0" borderId="1" xfId="106" applyNumberFormat="1" applyFont="1" applyBorder="1" applyAlignment="1">
      <alignment horizontal="center" vertical="center" wrapText="1"/>
    </xf>
    <xf numFmtId="0" fontId="6" fillId="0" borderId="1" xfId="106" applyFont="1" applyBorder="1" applyAlignment="1">
      <alignment horizontal="center" vertical="center" wrapText="1"/>
    </xf>
    <xf numFmtId="0" fontId="6" fillId="0" borderId="4" xfId="106" applyFont="1" applyBorder="1" applyAlignment="1">
      <alignment horizontal="left" vertical="center" wrapText="1"/>
    </xf>
    <xf numFmtId="9" fontId="3" fillId="0" borderId="0" xfId="106" applyNumberFormat="1" applyFont="1" applyBorder="1"/>
    <xf numFmtId="10" fontId="4" fillId="0" borderId="0" xfId="106" applyNumberFormat="1" applyFont="1" applyBorder="1"/>
    <xf numFmtId="10" fontId="4" fillId="0" borderId="0" xfId="106" applyNumberFormat="1" applyFont="1" applyBorder="1" applyAlignment="1">
      <alignment horizontal="center"/>
    </xf>
  </cellXfs>
  <cellStyles count="20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常规 7 3" xfId="10"/>
    <cellStyle name="千位分隔" xfId="11" builtinId="3"/>
    <cellStyle name="20% - 强调文字颜色 3 2 2" xfId="12"/>
    <cellStyle name="60% - 强调文字颜色 3" xfId="13" builtinId="40"/>
    <cellStyle name="超链接" xfId="14" builtinId="8"/>
    <cellStyle name="百分比" xfId="15" builtinId="5"/>
    <cellStyle name="20% - 强调文字颜色 2 2 2" xfId="16"/>
    <cellStyle name="已访问的超链接" xfId="17" builtinId="9"/>
    <cellStyle name="常规 6" xfId="18"/>
    <cellStyle name="注释" xfId="19" builtinId="10"/>
    <cellStyle name="60% - 强调文字颜色 2" xfId="20" builtinId="36"/>
    <cellStyle name="解释性文本 2 2" xfId="21"/>
    <cellStyle name="标题 4" xfId="22" builtinId="19"/>
    <cellStyle name="警告文本" xfId="23" builtinId="11"/>
    <cellStyle name="20% - 强调文字颜色 5 2 3" xfId="24"/>
    <cellStyle name="强调文字颜色 1 2 3" xfId="25"/>
    <cellStyle name="常规 5 2" xfId="26"/>
    <cellStyle name="60% - 强调文字颜色 2 2 2" xfId="27"/>
    <cellStyle name="标题" xfId="28" builtinId="15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20% - 强调文字颜色 3 2 3" xfId="34"/>
    <cellStyle name="60% - 强调文字颜色 4" xfId="35" builtinId="44"/>
    <cellStyle name="输出" xfId="36" builtinId="21"/>
    <cellStyle name="计算" xfId="37" builtinId="22"/>
    <cellStyle name="40% - 强调文字颜色 4 2" xfId="38"/>
    <cellStyle name="检查单元格" xfId="39" builtinId="23"/>
    <cellStyle name="20% - 强调文字颜色 6" xfId="40" builtinId="50"/>
    <cellStyle name="强调文字颜色 2" xfId="41" builtinId="33"/>
    <cellStyle name="注释 2 3" xfId="42"/>
    <cellStyle name="链接单元格" xfId="43" builtinId="24"/>
    <cellStyle name="60% - 强调文字颜色 4 2 3" xfId="44"/>
    <cellStyle name="汇总" xfId="45" builtinId="25"/>
    <cellStyle name="好" xfId="46" builtinId="26"/>
    <cellStyle name="40% - 强调文字颜色 2 2" xfId="47"/>
    <cellStyle name="20% - 强调文字颜色 1 2 3" xfId="48"/>
    <cellStyle name="适中" xfId="49" builtinId="28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常规 3 2" xfId="58"/>
    <cellStyle name="20% - 强调文字颜色 4 2 2" xfId="59"/>
    <cellStyle name="强调文字颜色 4" xfId="60" builtinId="41"/>
    <cellStyle name="20% - 强调文字颜色 4" xfId="61" builtinId="42"/>
    <cellStyle name="40% - 强调文字颜色 4" xfId="62" builtinId="43"/>
    <cellStyle name="常规 3 3" xfId="63"/>
    <cellStyle name="20% - 强调文字颜色 4 2 3" xfId="64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适中 2" xfId="69"/>
    <cellStyle name="40% - 强调文字颜色 6" xfId="70" builtinId="51"/>
    <cellStyle name="60% - 强调文字颜色 6" xfId="71" builtinId="52"/>
    <cellStyle name="20% - 强调文字颜色 3 2" xfId="72"/>
    <cellStyle name="20% - 强调文字颜色 1 2 2" xfId="73"/>
    <cellStyle name="输出 2 2" xfId="74"/>
    <cellStyle name="20% - 强调文字颜色 2 2" xfId="75"/>
    <cellStyle name="20% - 强调文字颜色 5 2" xfId="76"/>
    <cellStyle name="20% - 强调文字颜色 2 2 3" xfId="77"/>
    <cellStyle name="常规 3" xfId="78"/>
    <cellStyle name="20% - 强调文字颜色 4 2" xfId="79"/>
    <cellStyle name="20% - 强调文字颜色 5 2 2" xfId="80"/>
    <cellStyle name="20% - 强调文字颜色 6 2" xfId="81"/>
    <cellStyle name="20% - 强调文字颜色 6 2 2" xfId="82"/>
    <cellStyle name="20% - 强调文字颜色 6 2 3" xfId="83"/>
    <cellStyle name="40% - 强调文字颜色 1 2" xfId="84"/>
    <cellStyle name="40% - 强调文字颜色 1 2 2" xfId="85"/>
    <cellStyle name="40% - 强调文字颜色 1 2 3" xfId="86"/>
    <cellStyle name="40% - 强调文字颜色 2 2 2" xfId="87"/>
    <cellStyle name="40% - 强调文字颜色 2 2 3" xfId="88"/>
    <cellStyle name="计算 2 2" xfId="89"/>
    <cellStyle name="40% - 强调文字颜色 3 2" xfId="90"/>
    <cellStyle name="40% - 强调文字颜色 3 2 2" xfId="91"/>
    <cellStyle name="40% - 强调文字颜色 3 2 3" xfId="92"/>
    <cellStyle name="检查单元格 2" xfId="93"/>
    <cellStyle name="汇总 2 3" xfId="94"/>
    <cellStyle name="40% - 强调文字颜色 4 2 2" xfId="95"/>
    <cellStyle name="40% - 强调文字颜色 4 2 3" xfId="96"/>
    <cellStyle name="好 2 3" xfId="97"/>
    <cellStyle name="40% - 强调文字颜色 5 2" xfId="98"/>
    <cellStyle name="40% - 强调文字颜色 5 2 2" xfId="99"/>
    <cellStyle name="40% - 强调文字颜色 5 2 3" xfId="100"/>
    <cellStyle name="适中 2 2" xfId="101"/>
    <cellStyle name="40% - 强调文字颜色 6 2" xfId="102"/>
    <cellStyle name="40% - 强调文字颜色 6 2 2" xfId="103"/>
    <cellStyle name="40% - 强调文字颜色 6 2 3" xfId="104"/>
    <cellStyle name="60% - 强调文字颜色 1 2" xfId="105"/>
    <cellStyle name="常规_投资估算表长城中路（正源街-通达街）1.15_5-绿化投资调整 最终版" xfId="106"/>
    <cellStyle name="60% - 强调文字颜色 1 2 2" xfId="107"/>
    <cellStyle name="60% - 强调文字颜色 1 2 3" xfId="108"/>
    <cellStyle name="常规 5" xfId="109"/>
    <cellStyle name="60% - 强调文字颜色 2 2" xfId="110"/>
    <cellStyle name="常规 5 3" xfId="111"/>
    <cellStyle name="60% - 强调文字颜色 2 2 3" xfId="112"/>
    <cellStyle name="60% - 强调文字颜色 3 2" xfId="113"/>
    <cellStyle name="强调文字颜色 2 2 3" xfId="114"/>
    <cellStyle name="60% - 强调文字颜色 3 2 2" xfId="115"/>
    <cellStyle name="60% - 强调文字颜色 3 2 3" xfId="116"/>
    <cellStyle name="60% - 强调文字颜色 4 2" xfId="117"/>
    <cellStyle name="强调文字颜色 3 2 3" xfId="118"/>
    <cellStyle name="60% - 强调文字颜色 4 2 2" xfId="119"/>
    <cellStyle name="60% - 强调文字颜色 5 2" xfId="120"/>
    <cellStyle name="强调文字颜色 4 2 3" xfId="121"/>
    <cellStyle name="60% - 强调文字颜色 5 2 2" xfId="122"/>
    <cellStyle name="60% - 强调文字颜色 5 2 3" xfId="123"/>
    <cellStyle name="60% - 强调文字颜色 6 2" xfId="124"/>
    <cellStyle name="强调文字颜色 5 2 3" xfId="125"/>
    <cellStyle name="60% - 强调文字颜色 6 2 2" xfId="126"/>
    <cellStyle name="60% - 强调文字颜色 6 2 3" xfId="127"/>
    <cellStyle name="标题 1 2" xfId="128"/>
    <cellStyle name="标题 1 2 2" xfId="129"/>
    <cellStyle name="标题 1 2 3" xfId="130"/>
    <cellStyle name="标题 2 2" xfId="131"/>
    <cellStyle name="标题 2 2 2" xfId="132"/>
    <cellStyle name="标题 2 2 3" xfId="133"/>
    <cellStyle name="标题 3 2" xfId="134"/>
    <cellStyle name="标题 3 2 2" xfId="135"/>
    <cellStyle name="标题 3 2 3" xfId="136"/>
    <cellStyle name="标题 4 2" xfId="137"/>
    <cellStyle name="标题 4 2 2" xfId="138"/>
    <cellStyle name="标题 4 2 3" xfId="139"/>
    <cellStyle name="解释性文本 2 3" xfId="140"/>
    <cellStyle name="标题 5" xfId="141"/>
    <cellStyle name="标题 5 2" xfId="142"/>
    <cellStyle name="标题 5 3" xfId="143"/>
    <cellStyle name="差 2" xfId="144"/>
    <cellStyle name="差 2 2" xfId="145"/>
    <cellStyle name="差 2 3" xfId="146"/>
    <cellStyle name="常规 10" xfId="147"/>
    <cellStyle name="常规 2" xfId="148"/>
    <cellStyle name="常规 2 2" xfId="149"/>
    <cellStyle name="常规 2 2 2" xfId="150"/>
    <cellStyle name="常规 2 2 3" xfId="151"/>
    <cellStyle name="常规 2 3" xfId="152"/>
    <cellStyle name="常规 2 3 2" xfId="153"/>
    <cellStyle name="常规 2 4" xfId="154"/>
    <cellStyle name="强调文字颜色 4 2" xfId="155"/>
    <cellStyle name="常规 2 5" xfId="156"/>
    <cellStyle name="常规 4" xfId="157"/>
    <cellStyle name="常规 4 2" xfId="158"/>
    <cellStyle name="常规 4 4" xfId="159"/>
    <cellStyle name="常规 4 2 2" xfId="160"/>
    <cellStyle name="常规 4 3" xfId="161"/>
    <cellStyle name="注释 2" xfId="162"/>
    <cellStyle name="常规 6 2" xfId="163"/>
    <cellStyle name="常规 6 3" xfId="164"/>
    <cellStyle name="常规 7" xfId="165"/>
    <cellStyle name="常规 7 2" xfId="166"/>
    <cellStyle name="常规 8" xfId="167"/>
    <cellStyle name="常规 9" xfId="168"/>
    <cellStyle name="常规 9 2" xfId="169"/>
    <cellStyle name="常规_投资估算表长城中路（正源街-通达街）1.15" xfId="170"/>
    <cellStyle name="好 2" xfId="171"/>
    <cellStyle name="好 2 2" xfId="172"/>
    <cellStyle name="汇总 2" xfId="173"/>
    <cellStyle name="汇总 2 2" xfId="174"/>
    <cellStyle name="计算 2 3" xfId="175"/>
    <cellStyle name="检查单元格 2 2" xfId="176"/>
    <cellStyle name="检查单元格 2 3" xfId="177"/>
    <cellStyle name="解释性文本 2" xfId="178"/>
    <cellStyle name="警告文本 2" xfId="179"/>
    <cellStyle name="警告文本 2 2" xfId="180"/>
    <cellStyle name="警告文本 2 3" xfId="181"/>
    <cellStyle name="链接单元格 2" xfId="182"/>
    <cellStyle name="链接单元格 2 2" xfId="183"/>
    <cellStyle name="链接单元格 2 3" xfId="184"/>
    <cellStyle name="强调文字颜色 1 2" xfId="185"/>
    <cellStyle name="强调文字颜色 1 2 2" xfId="186"/>
    <cellStyle name="强调文字颜色 2 2" xfId="187"/>
    <cellStyle name="强调文字颜色 2 2 2" xfId="188"/>
    <cellStyle name="强调文字颜色 3 2" xfId="189"/>
    <cellStyle name="适中 2 3" xfId="190"/>
    <cellStyle name="强调文字颜色 3 2 2" xfId="191"/>
    <cellStyle name="强调文字颜色 4 2 2" xfId="192"/>
    <cellStyle name="强调文字颜色 5 2" xfId="193"/>
    <cellStyle name="强调文字颜色 5 2 2" xfId="194"/>
    <cellStyle name="强调文字颜色 6 2" xfId="195"/>
    <cellStyle name="强调文字颜色 6 2 2" xfId="196"/>
    <cellStyle name="强调文字颜色 6 2 3" xfId="197"/>
    <cellStyle name="输出 2 3" xfId="198"/>
    <cellStyle name="输入 2" xfId="199"/>
    <cellStyle name="输入 2 2" xfId="200"/>
    <cellStyle name="输入 2 3" xfId="201"/>
    <cellStyle name="注释 2 2" xfId="2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30"/>
  <sheetViews>
    <sheetView tabSelected="1" workbookViewId="0">
      <selection activeCell="H6" sqref="H6"/>
    </sheetView>
  </sheetViews>
  <sheetFormatPr defaultColWidth="5.25" defaultRowHeight="24.95" customHeight="1"/>
  <cols>
    <col min="1" max="1" width="5.875" style="7" customWidth="1"/>
    <col min="2" max="2" width="33.5" style="8" customWidth="1"/>
    <col min="3" max="3" width="9.625" style="7" customWidth="1"/>
    <col min="4" max="5" width="8.375" style="7" customWidth="1"/>
    <col min="6" max="6" width="10" style="7" customWidth="1"/>
    <col min="7" max="7" width="5" style="7" customWidth="1"/>
    <col min="8" max="8" width="9.125" style="9" customWidth="1"/>
    <col min="9" max="9" width="13.625" style="7" customWidth="1"/>
    <col min="10" max="10" width="8.375" style="7" customWidth="1"/>
    <col min="11" max="11" width="16.25" style="9" customWidth="1"/>
    <col min="12" max="256" width="9" style="7" customWidth="1"/>
    <col min="257" max="16384" width="5.25" style="7"/>
  </cols>
  <sheetData>
    <row r="1" s="1" customFormat="1" ht="23.2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18.75" customHeight="1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44"/>
    </row>
    <row r="3" s="3" customFormat="1" ht="20.25" customHeight="1" spans="1:11">
      <c r="A3" s="13" t="s">
        <v>2</v>
      </c>
      <c r="B3" s="14" t="s">
        <v>3</v>
      </c>
      <c r="C3" s="13" t="s">
        <v>4</v>
      </c>
      <c r="D3" s="13"/>
      <c r="E3" s="13"/>
      <c r="F3" s="13"/>
      <c r="G3" s="13" t="s">
        <v>5</v>
      </c>
      <c r="H3" s="13"/>
      <c r="I3" s="13"/>
      <c r="J3" s="14" t="s">
        <v>6</v>
      </c>
      <c r="K3" s="14" t="s">
        <v>7</v>
      </c>
    </row>
    <row r="4" s="3" customFormat="1" ht="22.5" customHeight="1" spans="1:11">
      <c r="A4" s="13"/>
      <c r="B4" s="14"/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4"/>
      <c r="K4" s="14"/>
    </row>
    <row r="5" s="4" customFormat="1" ht="27.95" customHeight="1" spans="1:11">
      <c r="A5" s="15" t="s">
        <v>15</v>
      </c>
      <c r="B5" s="16" t="s">
        <v>16</v>
      </c>
      <c r="C5" s="17">
        <f>C8+C10</f>
        <v>137.230496</v>
      </c>
      <c r="D5" s="17">
        <f>D8+D10+D13</f>
        <v>19.041265</v>
      </c>
      <c r="E5" s="17">
        <f>E6</f>
        <v>3.7665</v>
      </c>
      <c r="F5" s="17">
        <f>F6+F8+F10+F13</f>
        <v>160.038261</v>
      </c>
      <c r="G5" s="18"/>
      <c r="H5" s="19"/>
      <c r="I5" s="17"/>
      <c r="J5" s="45">
        <f>F5/F24</f>
        <v>0.906374547421037</v>
      </c>
      <c r="K5" s="45"/>
    </row>
    <row r="6" s="4" customFormat="1" ht="27.95" customHeight="1" spans="1:11">
      <c r="A6" s="15">
        <v>1.1</v>
      </c>
      <c r="B6" s="20" t="s">
        <v>17</v>
      </c>
      <c r="C6" s="17"/>
      <c r="D6" s="17"/>
      <c r="E6" s="17">
        <f>F6</f>
        <v>3.7665</v>
      </c>
      <c r="F6" s="17">
        <f>F7</f>
        <v>3.7665</v>
      </c>
      <c r="G6" s="21"/>
      <c r="H6" s="18"/>
      <c r="I6" s="17"/>
      <c r="J6" s="45"/>
      <c r="K6" s="45"/>
    </row>
    <row r="7" s="4" customFormat="1" ht="27.95" customHeight="1" spans="1:11">
      <c r="A7" s="22" t="s">
        <v>18</v>
      </c>
      <c r="B7" s="23" t="s">
        <v>19</v>
      </c>
      <c r="C7" s="17"/>
      <c r="D7" s="17"/>
      <c r="E7" s="17">
        <f>F7</f>
        <v>3.7665</v>
      </c>
      <c r="F7" s="24">
        <f>H7*I7/10000</f>
        <v>3.7665</v>
      </c>
      <c r="G7" s="25" t="s">
        <v>20</v>
      </c>
      <c r="H7" s="26">
        <v>2511</v>
      </c>
      <c r="I7" s="24">
        <v>15</v>
      </c>
      <c r="J7" s="45"/>
      <c r="K7" s="45"/>
    </row>
    <row r="8" s="5" customFormat="1" ht="27.95" customHeight="1" spans="1:11">
      <c r="A8" s="27">
        <v>1.2</v>
      </c>
      <c r="B8" s="16" t="s">
        <v>21</v>
      </c>
      <c r="C8" s="28">
        <f>SUM(C9:C9)</f>
        <v>22.5</v>
      </c>
      <c r="D8" s="24"/>
      <c r="E8" s="24"/>
      <c r="F8" s="17">
        <f>SUM(F9:F9)</f>
        <v>22.5</v>
      </c>
      <c r="G8" s="21"/>
      <c r="H8" s="29"/>
      <c r="I8" s="21"/>
      <c r="J8" s="45"/>
      <c r="K8" s="45"/>
    </row>
    <row r="9" s="5" customFormat="1" ht="27.95" customHeight="1" spans="1:11">
      <c r="A9" s="30" t="s">
        <v>22</v>
      </c>
      <c r="B9" s="23" t="s">
        <v>23</v>
      </c>
      <c r="C9" s="31">
        <f>F9</f>
        <v>22.5</v>
      </c>
      <c r="D9" s="24"/>
      <c r="E9" s="24"/>
      <c r="F9" s="24">
        <f>H9*I9/10000</f>
        <v>22.5</v>
      </c>
      <c r="G9" s="21" t="s">
        <v>24</v>
      </c>
      <c r="H9" s="32">
        <v>37500</v>
      </c>
      <c r="I9" s="21">
        <v>6</v>
      </c>
      <c r="J9" s="45"/>
      <c r="K9" s="45"/>
    </row>
    <row r="10" s="5" customFormat="1" ht="27.95" customHeight="1" spans="1:11">
      <c r="A10" s="27">
        <v>1.3</v>
      </c>
      <c r="B10" s="16" t="s">
        <v>25</v>
      </c>
      <c r="C10" s="28">
        <f>SUM(C11:C12)</f>
        <v>114.730496</v>
      </c>
      <c r="D10" s="24"/>
      <c r="E10" s="24"/>
      <c r="F10" s="17">
        <f>SUM(F11:F12)</f>
        <v>114.730496</v>
      </c>
      <c r="G10" s="21"/>
      <c r="H10" s="33"/>
      <c r="I10" s="21"/>
      <c r="J10" s="45"/>
      <c r="K10" s="45"/>
    </row>
    <row r="11" s="5" customFormat="1" ht="27.95" customHeight="1" spans="1:11">
      <c r="A11" s="30" t="s">
        <v>26</v>
      </c>
      <c r="B11" s="34" t="s">
        <v>27</v>
      </c>
      <c r="C11" s="31">
        <f>F11</f>
        <v>86.861696</v>
      </c>
      <c r="D11" s="24"/>
      <c r="E11" s="24"/>
      <c r="F11" s="24">
        <v>86.861696</v>
      </c>
      <c r="G11" s="21" t="s">
        <v>28</v>
      </c>
      <c r="H11" s="33">
        <v>25000</v>
      </c>
      <c r="I11" s="21">
        <f>F11*10000/H11</f>
        <v>34.7446784</v>
      </c>
      <c r="J11" s="45"/>
      <c r="K11" s="45"/>
    </row>
    <row r="12" s="5" customFormat="1" ht="27.95" customHeight="1" spans="1:11">
      <c r="A12" s="30" t="s">
        <v>29</v>
      </c>
      <c r="B12" s="34" t="s">
        <v>30</v>
      </c>
      <c r="C12" s="31">
        <f>F12</f>
        <v>27.8688</v>
      </c>
      <c r="D12" s="24"/>
      <c r="E12" s="24"/>
      <c r="F12" s="24">
        <v>27.8688</v>
      </c>
      <c r="G12" s="21" t="s">
        <v>28</v>
      </c>
      <c r="H12" s="33">
        <v>25000</v>
      </c>
      <c r="I12" s="21">
        <f>F12*10000/H12</f>
        <v>11.14752</v>
      </c>
      <c r="J12" s="45"/>
      <c r="K12" s="46" t="s">
        <v>31</v>
      </c>
    </row>
    <row r="13" s="5" customFormat="1" ht="27.95" customHeight="1" spans="1:11">
      <c r="A13" s="15">
        <v>1.4</v>
      </c>
      <c r="B13" s="16" t="s">
        <v>32</v>
      </c>
      <c r="C13" s="17"/>
      <c r="D13" s="17">
        <f>SUM(D14:D14)</f>
        <v>19.041265</v>
      </c>
      <c r="E13" s="17"/>
      <c r="F13" s="17">
        <f>SUM(F14:F14)</f>
        <v>19.041265</v>
      </c>
      <c r="G13" s="35"/>
      <c r="H13" s="35"/>
      <c r="I13" s="35"/>
      <c r="J13" s="45"/>
      <c r="K13" s="45"/>
    </row>
    <row r="14" s="5" customFormat="1" ht="27.95" customHeight="1" spans="1:11">
      <c r="A14" s="22" t="s">
        <v>33</v>
      </c>
      <c r="B14" s="36" t="s">
        <v>34</v>
      </c>
      <c r="C14" s="31"/>
      <c r="D14" s="24">
        <f>F14</f>
        <v>19.041265</v>
      </c>
      <c r="E14" s="24"/>
      <c r="F14" s="24">
        <v>19.041265</v>
      </c>
      <c r="G14" s="21" t="s">
        <v>28</v>
      </c>
      <c r="H14" s="33">
        <v>25000</v>
      </c>
      <c r="I14" s="21">
        <f>F14*10000/H14</f>
        <v>7.616506</v>
      </c>
      <c r="J14" s="45"/>
      <c r="K14" s="45"/>
    </row>
    <row r="15" s="5" customFormat="1" ht="27.95" customHeight="1" spans="1:11">
      <c r="A15" s="22" t="s">
        <v>35</v>
      </c>
      <c r="B15" s="16" t="s">
        <v>10</v>
      </c>
      <c r="C15" s="24"/>
      <c r="D15" s="24"/>
      <c r="E15" s="17">
        <f t="shared" ref="E15:E23" si="0">F15</f>
        <v>11.388609789</v>
      </c>
      <c r="F15" s="17">
        <f>SUM(F16:F22)</f>
        <v>11.388609789</v>
      </c>
      <c r="G15" s="26"/>
      <c r="H15" s="26"/>
      <c r="I15" s="26"/>
      <c r="J15" s="45">
        <f>F15/F24</f>
        <v>0.06449923898673</v>
      </c>
      <c r="K15" s="45"/>
    </row>
    <row r="16" s="5" customFormat="1" ht="27.95" customHeight="1" spans="1:11">
      <c r="A16" s="37">
        <v>1</v>
      </c>
      <c r="B16" s="36" t="s">
        <v>36</v>
      </c>
      <c r="C16" s="38"/>
      <c r="D16" s="38"/>
      <c r="E16" s="24">
        <f t="shared" si="0"/>
        <v>0.546735</v>
      </c>
      <c r="F16" s="24">
        <f>25000*1.2*18.2245/1000000</f>
        <v>0.546735</v>
      </c>
      <c r="G16" s="39" t="s">
        <v>37</v>
      </c>
      <c r="H16" s="40"/>
      <c r="I16" s="47"/>
      <c r="J16" s="45"/>
      <c r="K16" s="45"/>
    </row>
    <row r="17" s="5" customFormat="1" ht="27.95" customHeight="1" spans="1:11">
      <c r="A17" s="37">
        <v>2</v>
      </c>
      <c r="B17" s="36" t="s">
        <v>38</v>
      </c>
      <c r="C17" s="38"/>
      <c r="D17" s="38"/>
      <c r="E17" s="24">
        <f t="shared" si="0"/>
        <v>3</v>
      </c>
      <c r="F17" s="41">
        <v>3</v>
      </c>
      <c r="G17" s="42" t="s">
        <v>39</v>
      </c>
      <c r="H17" s="42"/>
      <c r="I17" s="42"/>
      <c r="J17" s="45"/>
      <c r="K17" s="45"/>
    </row>
    <row r="18" s="5" customFormat="1" ht="27.95" customHeight="1" spans="1:11">
      <c r="A18" s="37">
        <v>3</v>
      </c>
      <c r="B18" s="36" t="s">
        <v>40</v>
      </c>
      <c r="C18" s="38"/>
      <c r="D18" s="38"/>
      <c r="E18" s="24">
        <f t="shared" si="0"/>
        <v>3.20076522</v>
      </c>
      <c r="F18" s="24">
        <f>F5*0.02</f>
        <v>3.20076522</v>
      </c>
      <c r="G18" s="42" t="s">
        <v>41</v>
      </c>
      <c r="H18" s="42"/>
      <c r="I18" s="42"/>
      <c r="J18" s="45"/>
      <c r="K18" s="45"/>
    </row>
    <row r="19" s="5" customFormat="1" ht="27.95" customHeight="1" spans="1:11">
      <c r="A19" s="37">
        <v>4</v>
      </c>
      <c r="B19" s="36" t="s">
        <v>42</v>
      </c>
      <c r="C19" s="38"/>
      <c r="D19" s="38"/>
      <c r="E19" s="24">
        <f t="shared" si="0"/>
        <v>2.880688698</v>
      </c>
      <c r="F19" s="24">
        <f>F5*0.018</f>
        <v>2.880688698</v>
      </c>
      <c r="G19" s="42" t="s">
        <v>43</v>
      </c>
      <c r="H19" s="42"/>
      <c r="I19" s="42"/>
      <c r="J19" s="45"/>
      <c r="K19" s="45"/>
    </row>
    <row r="20" s="5" customFormat="1" ht="27.95" customHeight="1" spans="1:11">
      <c r="A20" s="37">
        <v>5</v>
      </c>
      <c r="B20" s="36" t="s">
        <v>44</v>
      </c>
      <c r="C20" s="38"/>
      <c r="D20" s="38"/>
      <c r="E20" s="24">
        <f t="shared" si="0"/>
        <v>0.480114783</v>
      </c>
      <c r="F20" s="24">
        <f>F5*0.003</f>
        <v>0.480114783</v>
      </c>
      <c r="G20" s="42" t="s">
        <v>45</v>
      </c>
      <c r="H20" s="42"/>
      <c r="I20" s="42"/>
      <c r="J20" s="45"/>
      <c r="K20" s="45"/>
    </row>
    <row r="21" s="5" customFormat="1" ht="27.95" customHeight="1" spans="1:11">
      <c r="A21" s="37">
        <v>6</v>
      </c>
      <c r="B21" s="36" t="s">
        <v>46</v>
      </c>
      <c r="C21" s="38"/>
      <c r="D21" s="38"/>
      <c r="E21" s="24">
        <f t="shared" si="0"/>
        <v>0.480114783</v>
      </c>
      <c r="F21" s="24">
        <f>F5*0.003</f>
        <v>0.480114783</v>
      </c>
      <c r="G21" s="42" t="s">
        <v>45</v>
      </c>
      <c r="H21" s="42"/>
      <c r="I21" s="42"/>
      <c r="J21" s="45"/>
      <c r="K21" s="45"/>
    </row>
    <row r="22" s="4" customFormat="1" ht="27.95" customHeight="1" spans="1:12">
      <c r="A22" s="37">
        <v>7</v>
      </c>
      <c r="B22" s="36" t="s">
        <v>47</v>
      </c>
      <c r="C22" s="38"/>
      <c r="D22" s="38"/>
      <c r="E22" s="24">
        <f t="shared" si="0"/>
        <v>0.800191305</v>
      </c>
      <c r="F22" s="24">
        <f>F5*0.005</f>
        <v>0.800191305</v>
      </c>
      <c r="G22" s="42" t="s">
        <v>48</v>
      </c>
      <c r="H22" s="42"/>
      <c r="I22" s="42"/>
      <c r="J22" s="45"/>
      <c r="K22" s="45"/>
      <c r="L22" s="48"/>
    </row>
    <row r="23" s="4" customFormat="1" ht="27.95" customHeight="1" spans="1:11">
      <c r="A23" s="22" t="s">
        <v>49</v>
      </c>
      <c r="B23" s="16" t="s">
        <v>50</v>
      </c>
      <c r="C23" s="24"/>
      <c r="D23" s="24"/>
      <c r="E23" s="17">
        <f t="shared" si="0"/>
        <v>5.14280612367</v>
      </c>
      <c r="F23" s="17">
        <f>(F5+F15)*3%</f>
        <v>5.14280612367</v>
      </c>
      <c r="G23" s="42" t="s">
        <v>51</v>
      </c>
      <c r="H23" s="42"/>
      <c r="I23" s="42"/>
      <c r="J23" s="45">
        <f>F23/F24</f>
        <v>0.029126213592233</v>
      </c>
      <c r="K23" s="45"/>
    </row>
    <row r="24" s="6" customFormat="1" ht="27.95" customHeight="1" spans="1:11">
      <c r="A24" s="13" t="s">
        <v>11</v>
      </c>
      <c r="B24" s="13"/>
      <c r="C24" s="17">
        <f>C5</f>
        <v>137.230496</v>
      </c>
      <c r="D24" s="17">
        <f>D5</f>
        <v>19.041265</v>
      </c>
      <c r="E24" s="17">
        <f>E15+E23</f>
        <v>16.53141591267</v>
      </c>
      <c r="F24" s="17">
        <f>F5+F15+F23</f>
        <v>176.56967691267</v>
      </c>
      <c r="G24" s="43" t="s">
        <v>52</v>
      </c>
      <c r="H24" s="43"/>
      <c r="I24" s="43"/>
      <c r="J24" s="45">
        <f>F24/F24</f>
        <v>1</v>
      </c>
      <c r="K24" s="45"/>
    </row>
    <row r="25" customHeight="1" spans="10:11">
      <c r="J25" s="49"/>
      <c r="K25" s="50"/>
    </row>
    <row r="30" ht="21" customHeight="1"/>
  </sheetData>
  <mergeCells count="19">
    <mergeCell ref="A1:J1"/>
    <mergeCell ref="A2:J2"/>
    <mergeCell ref="C3:F3"/>
    <mergeCell ref="G3:I3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A24:B24"/>
    <mergeCell ref="G24:I24"/>
    <mergeCell ref="A3:A4"/>
    <mergeCell ref="B3:B4"/>
    <mergeCell ref="J3:J4"/>
    <mergeCell ref="K3:K4"/>
  </mergeCells>
  <printOptions horizontalCentered="1"/>
  <pageMargins left="0.511811023622047" right="0.511811023622047" top="0.511811023622047" bottom="0.511811023622047" header="0.31496062992126" footer="0.3149606299212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 </cp:lastModifiedBy>
  <dcterms:created xsi:type="dcterms:W3CDTF">2017-04-06T03:20:00Z</dcterms:created>
  <cp:lastPrinted>2019-03-12T14:37:00Z</cp:lastPrinted>
  <dcterms:modified xsi:type="dcterms:W3CDTF">2019-03-22T08:18:13Z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