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02"/>
  </bookViews>
  <sheets>
    <sheet name="投资概算" sheetId="7" r:id="rId1"/>
    <sheet name="造林成本表" sheetId="9" r:id="rId2"/>
    <sheet name="Sheet1" sheetId="8" r:id="rId3"/>
    <sheet name="Sheet2" sheetId="10" r:id="rId4"/>
  </sheets>
  <externalReferences>
    <externalReference r:id="rId5"/>
    <externalReference r:id="rId6"/>
  </externalReferences>
  <definedNames>
    <definedName name="heji" localSheetId="0">#REF!</definedName>
    <definedName name="heji">#REF!</definedName>
    <definedName name="_xlnm.Print_Area" localSheetId="2">Sheet1!$A$1:$F$23</definedName>
    <definedName name="_xlnm.Print_Area" localSheetId="0">投资概算!$A$1:$K$23</definedName>
    <definedName name="_xlnm.Print_Area" localSheetId="1">造林成本表!$A$1:$O$13</definedName>
    <definedName name="_xlnm.Print_Titles" localSheetId="0">投资概算!$1:$5</definedName>
    <definedName name="标段" localSheetId="0">#REF!</definedName>
    <definedName name="标段">#REF!</definedName>
    <definedName name="顶棚" localSheetId="0">#REF!</definedName>
    <definedName name="顶棚">#REF!</definedName>
    <definedName name="多" localSheetId="0">#REF!</definedName>
    <definedName name="多">#REF!</definedName>
    <definedName name="分土方1" localSheetId="0">#REF!</definedName>
    <definedName name="分土方1">#REF!</definedName>
    <definedName name="工10020">[1]附表4单价!$F$14</definedName>
    <definedName name="工10334">[1]附表4单价!$F$133</definedName>
    <definedName name="观景台土方" localSheetId="0">#REF!</definedName>
    <definedName name="观景台土方">#REF!</definedName>
    <definedName name="灌排工程" localSheetId="0">#REF!</definedName>
    <definedName name="灌排工程">#REF!</definedName>
    <definedName name="汇总" localSheetId="0">#REF!</definedName>
    <definedName name="汇总">#REF!</definedName>
    <definedName name="建筑" localSheetId="0">#REF!</definedName>
    <definedName name="建筑">#REF!</definedName>
    <definedName name="建筑小品" localSheetId="0">#REF!</definedName>
    <definedName name="建筑小品">#REF!</definedName>
    <definedName name="六盘山" localSheetId="0">#REF!</definedName>
    <definedName name="六盘山">#REF!</definedName>
    <definedName name="茅草亭" localSheetId="0">#REF!</definedName>
    <definedName name="茅草亭">#REF!</definedName>
    <definedName name="宁水4094">[1]附表4单价!$F$1729</definedName>
    <definedName name="铺装" localSheetId="0">#REF!</definedName>
    <definedName name="铺装">#REF!</definedName>
    <definedName name="亭" localSheetId="0">#REF!</definedName>
    <definedName name="亭">#REF!</definedName>
    <definedName name="亭面" localSheetId="0">#REF!</definedName>
    <definedName name="亭面">#REF!</definedName>
    <definedName name="土方" localSheetId="0">#REF!</definedName>
    <definedName name="土方">#REF!</definedName>
    <definedName name="我" localSheetId="0">#REF!</definedName>
    <definedName name="我">#REF!</definedName>
    <definedName name="小品" localSheetId="0">#REF!</definedName>
    <definedName name="小品">#REF!</definedName>
    <definedName name="园林小品" localSheetId="0">#REF!</definedName>
    <definedName name="园林小品">#REF!</definedName>
    <definedName name="综合估算2" localSheetId="0">#REF!</definedName>
    <definedName name="综合估算2">#REF!</definedName>
    <definedName name="综合估算表" localSheetId="0">#REF!</definedName>
    <definedName name="综合估算表">#REF!</definedName>
  </definedNames>
  <calcPr calcId="144525"/>
</workbook>
</file>

<file path=xl/sharedStrings.xml><?xml version="1.0" encoding="utf-8"?>
<sst xmlns="http://schemas.openxmlformats.org/spreadsheetml/2006/main" count="241" uniqueCount="140">
  <si>
    <t>附表1</t>
  </si>
  <si>
    <t>投资概算表</t>
  </si>
  <si>
    <t>项目名称：吴忠市红寺堡区滚新公路两侧道路林带绿化工程</t>
  </si>
  <si>
    <t>序号</t>
  </si>
  <si>
    <t>项目名称</t>
  </si>
  <si>
    <t>投资概算（万元）</t>
  </si>
  <si>
    <t>技术经济指标</t>
  </si>
  <si>
    <t>占投资额（%）</t>
  </si>
  <si>
    <t>备注</t>
  </si>
  <si>
    <t>建筑工程</t>
  </si>
  <si>
    <t>安装工程</t>
  </si>
  <si>
    <t>其他费用</t>
  </si>
  <si>
    <t>合计</t>
  </si>
  <si>
    <t>单位</t>
  </si>
  <si>
    <t>数量</t>
  </si>
  <si>
    <t>单位造价（元）</t>
  </si>
  <si>
    <t>Ⅰ</t>
  </si>
  <si>
    <t>工程直接费</t>
  </si>
  <si>
    <t>一</t>
  </si>
  <si>
    <t>土方工程</t>
  </si>
  <si>
    <t>土方平衡</t>
  </si>
  <si>
    <r>
      <rPr>
        <sz val="10"/>
        <rFont val="Arial Narrow"/>
        <charset val="134"/>
      </rPr>
      <t>m</t>
    </r>
    <r>
      <rPr>
        <vertAlign val="superscript"/>
        <sz val="10"/>
        <rFont val="Arial Narrow"/>
        <charset val="134"/>
      </rPr>
      <t>3</t>
    </r>
  </si>
  <si>
    <t>清渣</t>
  </si>
  <si>
    <t>换填种植土</t>
  </si>
  <si>
    <t>二</t>
  </si>
  <si>
    <t>绿化工程</t>
  </si>
  <si>
    <r>
      <rPr>
        <b/>
        <sz val="10"/>
        <rFont val="Arial Narrow"/>
        <charset val="134"/>
      </rPr>
      <t>m</t>
    </r>
    <r>
      <rPr>
        <b/>
        <vertAlign val="superscript"/>
        <sz val="10"/>
        <rFont val="Arial Narrow"/>
        <charset val="134"/>
      </rPr>
      <t>2</t>
    </r>
  </si>
  <si>
    <t>三</t>
  </si>
  <si>
    <t>节水灌溉工程</t>
  </si>
  <si>
    <t>1</t>
  </si>
  <si>
    <t>管网铺设</t>
  </si>
  <si>
    <t>2</t>
  </si>
  <si>
    <t>蓄水池</t>
  </si>
  <si>
    <t>座</t>
  </si>
  <si>
    <r>
      <rPr>
        <sz val="10"/>
        <rFont val="Arial Narrow"/>
        <charset val="134"/>
      </rPr>
      <t>500m</t>
    </r>
    <r>
      <rPr>
        <vertAlign val="superscript"/>
        <sz val="10"/>
        <rFont val="Arial Narrow"/>
        <charset val="134"/>
      </rPr>
      <t>3</t>
    </r>
  </si>
  <si>
    <t>Ⅱ</t>
  </si>
  <si>
    <t>建设单位管理费</t>
  </si>
  <si>
    <r>
      <rPr>
        <sz val="10"/>
        <rFont val="仿宋_GB2312"/>
        <charset val="134"/>
      </rPr>
      <t>财建</t>
    </r>
    <r>
      <rPr>
        <sz val="10"/>
        <rFont val="Times New Roman"/>
        <charset val="134"/>
      </rPr>
      <t>[2016]504</t>
    </r>
    <r>
      <rPr>
        <sz val="10"/>
        <rFont val="仿宋_GB2312"/>
        <charset val="134"/>
      </rPr>
      <t>号</t>
    </r>
  </si>
  <si>
    <t>地形测量费</t>
  </si>
  <si>
    <r>
      <rPr>
        <sz val="10"/>
        <rFont val="仿宋_GB2312"/>
        <charset val="134"/>
      </rPr>
      <t>以财政部、国家测绘局</t>
    </r>
    <r>
      <rPr>
        <sz val="10"/>
        <rFont val="Times New Roman"/>
        <charset val="134"/>
      </rPr>
      <t>[2009]17</t>
    </r>
    <r>
      <rPr>
        <sz val="10"/>
        <rFont val="仿宋_GB2312"/>
        <charset val="134"/>
      </rPr>
      <t>号文计算</t>
    </r>
  </si>
  <si>
    <t>工程设计费</t>
  </si>
  <si>
    <r>
      <rPr>
        <sz val="10"/>
        <rFont val="仿宋_GB2312"/>
        <charset val="134"/>
      </rPr>
      <t>以国家发改委、建设部计价格</t>
    </r>
    <r>
      <rPr>
        <sz val="10"/>
        <rFont val="Times New Roman"/>
        <charset val="134"/>
      </rPr>
      <t>[2002]10</t>
    </r>
    <r>
      <rPr>
        <sz val="10"/>
        <rFont val="仿宋_GB2312"/>
        <charset val="134"/>
      </rPr>
      <t>号文计算</t>
    </r>
  </si>
  <si>
    <r>
      <rPr>
        <sz val="10"/>
        <rFont val="仿宋_GB2312"/>
        <charset val="134"/>
      </rPr>
      <t>工程监理费</t>
    </r>
  </si>
  <si>
    <r>
      <rPr>
        <sz val="10"/>
        <rFont val="仿宋_GB2312"/>
        <charset val="134"/>
      </rPr>
      <t>发改委、建设部（计价格〔</t>
    </r>
    <r>
      <rPr>
        <sz val="10"/>
        <rFont val="Times New Roman"/>
        <charset val="134"/>
      </rPr>
      <t>2007</t>
    </r>
    <r>
      <rPr>
        <sz val="10"/>
        <rFont val="仿宋_GB2312"/>
        <charset val="134"/>
      </rPr>
      <t>〕</t>
    </r>
    <r>
      <rPr>
        <sz val="10"/>
        <rFont val="Times New Roman"/>
        <charset val="134"/>
      </rPr>
      <t>670</t>
    </r>
    <r>
      <rPr>
        <sz val="10"/>
        <rFont val="仿宋_GB2312"/>
        <charset val="134"/>
      </rPr>
      <t>号）</t>
    </r>
  </si>
  <si>
    <t>施工图设计审查费</t>
  </si>
  <si>
    <r>
      <rPr>
        <sz val="10"/>
        <rFont val="仿宋_GB2312"/>
        <charset val="134"/>
      </rPr>
      <t>以工程直接费的</t>
    </r>
    <r>
      <rPr>
        <sz val="10"/>
        <rFont val="Times New Roman"/>
        <charset val="134"/>
      </rPr>
      <t>0.15%</t>
    </r>
    <r>
      <rPr>
        <sz val="10"/>
        <rFont val="仿宋_GB2312"/>
        <charset val="134"/>
      </rPr>
      <t>计算</t>
    </r>
  </si>
  <si>
    <r>
      <rPr>
        <sz val="10"/>
        <rFont val="仿宋_GB2312"/>
        <charset val="134"/>
      </rPr>
      <t>预决算编制费</t>
    </r>
  </si>
  <si>
    <r>
      <rPr>
        <sz val="10"/>
        <rFont val="仿宋_GB2312"/>
        <charset val="134"/>
      </rPr>
      <t>以工程直接费的</t>
    </r>
    <r>
      <rPr>
        <sz val="10"/>
        <rFont val="Times New Roman"/>
        <charset val="134"/>
      </rPr>
      <t>0.8%</t>
    </r>
    <r>
      <rPr>
        <sz val="10"/>
        <rFont val="仿宋_GB2312"/>
        <charset val="134"/>
      </rPr>
      <t>计算</t>
    </r>
  </si>
  <si>
    <t>招标代理服务费</t>
  </si>
  <si>
    <t>以国家发展计划委员会计价格[2011]534号文</t>
  </si>
  <si>
    <r>
      <rPr>
        <sz val="10"/>
        <rFont val="仿宋_GB2312"/>
        <charset val="134"/>
      </rPr>
      <t>以国家发展计划委员会计价格</t>
    </r>
    <r>
      <rPr>
        <sz val="10"/>
        <rFont val="Times New Roman"/>
        <charset val="134"/>
      </rPr>
      <t>[2002]1980</t>
    </r>
    <r>
      <rPr>
        <sz val="10"/>
        <rFont val="仿宋_GB2312"/>
        <charset val="134"/>
      </rPr>
      <t>号文</t>
    </r>
    <r>
      <rPr>
        <sz val="10"/>
        <rFont val="Times New Roman"/>
        <charset val="134"/>
      </rPr>
      <t xml:space="preserve"> </t>
    </r>
  </si>
  <si>
    <t>Ⅲ</t>
  </si>
  <si>
    <r>
      <rPr>
        <sz val="10"/>
        <rFont val="宋体"/>
        <charset val="134"/>
      </rPr>
      <t>Ⅰ</t>
    </r>
    <r>
      <rPr>
        <sz val="10"/>
        <rFont val="Times New Roman"/>
        <charset val="134"/>
      </rPr>
      <t>+</t>
    </r>
    <r>
      <rPr>
        <sz val="10"/>
        <rFont val="宋体"/>
        <charset val="134"/>
      </rPr>
      <t>Ⅱ</t>
    </r>
    <r>
      <rPr>
        <sz val="10"/>
        <rFont val="Times New Roman"/>
        <charset val="134"/>
      </rPr>
      <t>+</t>
    </r>
    <r>
      <rPr>
        <sz val="10"/>
        <rFont val="宋体"/>
        <charset val="134"/>
      </rPr>
      <t>Ⅲ</t>
    </r>
  </si>
  <si>
    <t>附表2</t>
  </si>
  <si>
    <t>吴忠市红寺堡区滚新公路两侧道路林带绿化工程绿化种植工程投资概算表</t>
  </si>
  <si>
    <r>
      <rPr>
        <b/>
        <sz val="10"/>
        <rFont val="宋体"/>
        <charset val="134"/>
      </rPr>
      <t>序号</t>
    </r>
  </si>
  <si>
    <t>树种</t>
  </si>
  <si>
    <r>
      <rPr>
        <b/>
        <sz val="10"/>
        <rFont val="宋体"/>
        <charset val="134"/>
      </rPr>
      <t>规格</t>
    </r>
  </si>
  <si>
    <r>
      <rPr>
        <b/>
        <sz val="10"/>
        <rFont val="宋体"/>
        <charset val="134"/>
      </rPr>
      <t>苗木单价（元</t>
    </r>
    <r>
      <rPr>
        <b/>
        <sz val="10"/>
        <rFont val="Arial Narrow"/>
        <charset val="134"/>
      </rPr>
      <t>/</t>
    </r>
    <r>
      <rPr>
        <b/>
        <sz val="10"/>
        <rFont val="宋体"/>
        <charset val="134"/>
      </rPr>
      <t>株）</t>
    </r>
  </si>
  <si>
    <r>
      <rPr>
        <b/>
        <sz val="10"/>
        <rFont val="宋体"/>
        <charset val="134"/>
      </rPr>
      <t>挖穴费
（元</t>
    </r>
    <r>
      <rPr>
        <b/>
        <sz val="10"/>
        <rFont val="Arial Narrow"/>
        <charset val="134"/>
      </rPr>
      <t>/</t>
    </r>
    <r>
      <rPr>
        <b/>
        <sz val="10"/>
        <rFont val="宋体"/>
        <charset val="134"/>
      </rPr>
      <t>株）</t>
    </r>
  </si>
  <si>
    <r>
      <rPr>
        <b/>
        <sz val="10"/>
        <rFont val="宋体"/>
        <charset val="134"/>
      </rPr>
      <t>栽植费
（元</t>
    </r>
    <r>
      <rPr>
        <b/>
        <sz val="10"/>
        <rFont val="Arial Narrow"/>
        <charset val="134"/>
      </rPr>
      <t>/</t>
    </r>
    <r>
      <rPr>
        <b/>
        <sz val="10"/>
        <rFont val="宋体"/>
        <charset val="134"/>
      </rPr>
      <t>株）</t>
    </r>
  </si>
  <si>
    <r>
      <rPr>
        <b/>
        <sz val="10"/>
        <rFont val="宋体"/>
        <charset val="134"/>
      </rPr>
      <t>覆膜缠膜费
（元</t>
    </r>
    <r>
      <rPr>
        <b/>
        <sz val="10"/>
        <rFont val="Arial Narrow"/>
        <charset val="134"/>
      </rPr>
      <t>/</t>
    </r>
    <r>
      <rPr>
        <b/>
        <sz val="10"/>
        <rFont val="宋体"/>
        <charset val="134"/>
      </rPr>
      <t>株）</t>
    </r>
  </si>
  <si>
    <r>
      <rPr>
        <b/>
        <sz val="10"/>
        <rFont val="宋体"/>
        <charset val="134"/>
      </rPr>
      <t>涂红刷白费
（元</t>
    </r>
    <r>
      <rPr>
        <b/>
        <sz val="10"/>
        <rFont val="Arial Narrow"/>
        <charset val="134"/>
      </rPr>
      <t>/</t>
    </r>
    <r>
      <rPr>
        <b/>
        <sz val="10"/>
        <rFont val="宋体"/>
        <charset val="134"/>
      </rPr>
      <t>株）</t>
    </r>
  </si>
  <si>
    <r>
      <rPr>
        <b/>
        <sz val="10"/>
        <rFont val="宋体"/>
        <charset val="134"/>
      </rPr>
      <t>抚育管护费
（元</t>
    </r>
    <r>
      <rPr>
        <b/>
        <sz val="10"/>
        <rFont val="Arial Narrow"/>
        <charset val="134"/>
      </rPr>
      <t>/</t>
    </r>
    <r>
      <rPr>
        <b/>
        <sz val="10"/>
        <rFont val="宋体"/>
        <charset val="134"/>
      </rPr>
      <t>株）</t>
    </r>
  </si>
  <si>
    <r>
      <rPr>
        <b/>
        <sz val="10"/>
        <rFont val="宋体"/>
        <charset val="134"/>
      </rPr>
      <t>实际价
（元</t>
    </r>
    <r>
      <rPr>
        <b/>
        <sz val="10"/>
        <rFont val="Arial Narrow"/>
        <charset val="134"/>
      </rPr>
      <t>/</t>
    </r>
    <r>
      <rPr>
        <b/>
        <sz val="10"/>
        <rFont val="宋体"/>
        <charset val="134"/>
      </rPr>
      <t>株）</t>
    </r>
  </si>
  <si>
    <r>
      <rPr>
        <b/>
        <sz val="10"/>
        <rFont val="宋体"/>
        <charset val="134"/>
      </rPr>
      <t>利税
（元</t>
    </r>
    <r>
      <rPr>
        <b/>
        <sz val="10"/>
        <rFont val="Arial Narrow"/>
        <charset val="134"/>
      </rPr>
      <t>/</t>
    </r>
    <r>
      <rPr>
        <b/>
        <sz val="10"/>
        <rFont val="宋体"/>
        <charset val="134"/>
      </rPr>
      <t>株）</t>
    </r>
  </si>
  <si>
    <r>
      <rPr>
        <b/>
        <sz val="10"/>
        <rFont val="宋体"/>
        <charset val="134"/>
      </rPr>
      <t>苗木综合单价
（元</t>
    </r>
    <r>
      <rPr>
        <b/>
        <sz val="10"/>
        <rFont val="Arial Narrow"/>
        <charset val="134"/>
      </rPr>
      <t>/</t>
    </r>
    <r>
      <rPr>
        <b/>
        <sz val="10"/>
        <rFont val="宋体"/>
        <charset val="134"/>
      </rPr>
      <t>株）</t>
    </r>
  </si>
  <si>
    <r>
      <rPr>
        <b/>
        <sz val="10"/>
        <rFont val="宋体"/>
        <charset val="134"/>
      </rPr>
      <t>投资</t>
    </r>
    <r>
      <rPr>
        <b/>
        <sz val="10"/>
        <rFont val="Arial Narrow"/>
        <charset val="134"/>
      </rPr>
      <t>(</t>
    </r>
    <r>
      <rPr>
        <b/>
        <sz val="10"/>
        <rFont val="宋体"/>
        <charset val="134"/>
      </rPr>
      <t>万元</t>
    </r>
    <r>
      <rPr>
        <b/>
        <sz val="10"/>
        <rFont val="Arial Narrow"/>
        <charset val="134"/>
      </rPr>
      <t>)</t>
    </r>
  </si>
  <si>
    <r>
      <rPr>
        <b/>
        <sz val="10"/>
        <rFont val="宋体"/>
        <charset val="134"/>
      </rPr>
      <t>备注</t>
    </r>
  </si>
  <si>
    <t>云杉</t>
  </si>
  <si>
    <r>
      <rPr>
        <sz val="10"/>
        <rFont val="Arial Narrow"/>
        <charset val="134"/>
      </rPr>
      <t>H</t>
    </r>
    <r>
      <rPr>
        <sz val="10"/>
        <rFont val="宋体"/>
        <charset val="134"/>
      </rPr>
      <t>≥</t>
    </r>
    <r>
      <rPr>
        <sz val="10"/>
        <rFont val="Arial Narrow"/>
        <charset val="134"/>
      </rPr>
      <t xml:space="preserve">2.1m   </t>
    </r>
  </si>
  <si>
    <r>
      <rPr>
        <sz val="10"/>
        <rFont val="宋体"/>
        <charset val="134"/>
      </rPr>
      <t>土球8</t>
    </r>
    <r>
      <rPr>
        <sz val="10"/>
        <rFont val="宋体"/>
        <charset val="134"/>
      </rPr>
      <t xml:space="preserve">0cm </t>
    </r>
  </si>
  <si>
    <t>樟子松</t>
  </si>
  <si>
    <t>土球80cm</t>
  </si>
  <si>
    <t>火炬树</t>
  </si>
  <si>
    <r>
      <rPr>
        <sz val="10"/>
        <rFont val="Arial Narrow"/>
        <charset val="134"/>
      </rPr>
      <t>D</t>
    </r>
    <r>
      <rPr>
        <sz val="10"/>
        <rFont val="宋体"/>
        <charset val="134"/>
      </rPr>
      <t>≥</t>
    </r>
    <r>
      <rPr>
        <sz val="10"/>
        <rFont val="Arial Narrow"/>
        <charset val="134"/>
      </rPr>
      <t xml:space="preserve">4.1cm   </t>
    </r>
  </si>
  <si>
    <t>刺槐</t>
  </si>
  <si>
    <t>白榆</t>
  </si>
  <si>
    <t>山杏</t>
  </si>
  <si>
    <r>
      <rPr>
        <sz val="10"/>
        <rFont val="Arial Narrow"/>
        <charset val="134"/>
      </rPr>
      <t>d</t>
    </r>
    <r>
      <rPr>
        <sz val="10"/>
        <rFont val="宋体"/>
        <charset val="134"/>
      </rPr>
      <t>≥</t>
    </r>
    <r>
      <rPr>
        <sz val="10"/>
        <rFont val="Arial Narrow"/>
        <charset val="134"/>
      </rPr>
      <t>3.1cm</t>
    </r>
  </si>
  <si>
    <t>土球30cm</t>
  </si>
  <si>
    <t>山桃</t>
  </si>
  <si>
    <t>文冠果</t>
  </si>
  <si>
    <r>
      <rPr>
        <sz val="10"/>
        <rFont val="Arial Narrow"/>
        <charset val="134"/>
      </rPr>
      <t>d</t>
    </r>
    <r>
      <rPr>
        <sz val="10"/>
        <rFont val="宋体"/>
        <charset val="134"/>
      </rPr>
      <t>≥</t>
    </r>
    <r>
      <rPr>
        <sz val="10"/>
        <rFont val="Arial Narrow"/>
        <charset val="134"/>
      </rPr>
      <t>1cm</t>
    </r>
  </si>
  <si>
    <t>柽柳</t>
  </si>
  <si>
    <r>
      <rPr>
        <sz val="10"/>
        <rFont val="Arial Narrow"/>
        <charset val="134"/>
      </rPr>
      <t>d</t>
    </r>
    <r>
      <rPr>
        <sz val="10"/>
        <rFont val="宋体"/>
        <charset val="134"/>
      </rPr>
      <t>≥</t>
    </r>
    <r>
      <rPr>
        <sz val="10"/>
        <rFont val="Arial Narrow"/>
        <charset val="134"/>
      </rPr>
      <t xml:space="preserve">2cm   </t>
    </r>
  </si>
  <si>
    <t>鲁柽一号</t>
  </si>
  <si>
    <t>注：抚育管护主要内容包括修剪、病虫害防治等，管护期为2年半。</t>
  </si>
  <si>
    <t>规格</t>
  </si>
  <si>
    <t>工程量</t>
  </si>
  <si>
    <t>质量要求</t>
  </si>
  <si>
    <t>国槐</t>
  </si>
  <si>
    <t>D≥8cm</t>
  </si>
  <si>
    <t>株</t>
  </si>
  <si>
    <t>分枝点高度≥2.8m，干形通直，保留二级分枝，带土球</t>
  </si>
  <si>
    <t>小叶杨</t>
  </si>
  <si>
    <t>定干高3m，干形通直，无病虫害、机械创伤，根际无瘤肿及其它病害</t>
  </si>
  <si>
    <t>白蜡</t>
  </si>
  <si>
    <t>垂柳</t>
  </si>
  <si>
    <t>D：5.1-6cm</t>
  </si>
  <si>
    <t>丝绵木</t>
  </si>
  <si>
    <t>河北杨</t>
  </si>
  <si>
    <t>D：5.1-6cm，</t>
  </si>
  <si>
    <t>干形通直，截干高度3m，无蛀干害虫、机械创伤。主根长≥40cm，侧根丰富，根际无瘤肿及其它病害</t>
  </si>
  <si>
    <t>新疆杨</t>
  </si>
  <si>
    <t>旱柳</t>
  </si>
  <si>
    <t>沙枣</t>
  </si>
  <si>
    <t>桃</t>
  </si>
  <si>
    <t>d≥5cm，</t>
  </si>
  <si>
    <t>无病虫害、机械创伤，根系分布均匀，地上部分健壮</t>
  </si>
  <si>
    <t>苹果</t>
  </si>
  <si>
    <t>杏</t>
  </si>
  <si>
    <t>李子</t>
  </si>
  <si>
    <t>梨</t>
  </si>
  <si>
    <t>灵武长栆</t>
  </si>
  <si>
    <t>D≥4cm，</t>
  </si>
  <si>
    <t>红叶碧桃</t>
  </si>
  <si>
    <t>d≥4cm，</t>
  </si>
  <si>
    <t>主干高于1.5m，主根长≥40cm，无病虫害、机械损伤，有一定冠形、带土球</t>
  </si>
  <si>
    <t>高接金叶榆</t>
  </si>
  <si>
    <t>主干高于1.5m，无病虫害、机械创伤。主根长≥40cm，根际无瘤肿及其它病害</t>
  </si>
  <si>
    <t>紫叶李</t>
  </si>
  <si>
    <t>丁香</t>
  </si>
  <si>
    <t>单株9-11分枝</t>
  </si>
  <si>
    <t>丛生枝条分布均匀，生长健壮，根幅≥40cm，带土坨</t>
  </si>
  <si>
    <t>榆叶梅</t>
  </si>
  <si>
    <t xml:space="preserve">H≥2.1m   </t>
  </si>
  <si>
    <t>干形通直，无蛀干害虫、机械创伤。主根长≥37cm，侧根丰富，根际无瘤肿及其它病害，带土球80cm。</t>
  </si>
  <si>
    <t>干形通直，无蛀干害虫、机械创伤。侧根丰富，根际无瘤肿及其它病害，带土球80cm。</t>
  </si>
  <si>
    <t xml:space="preserve">D≥4.1cm   </t>
  </si>
  <si>
    <t>干形通直，定干高度≥2.2m，无蛀干害虫、机械创伤。主根长≥39cm，侧根丰富，根际无瘤肿及其它病害</t>
  </si>
  <si>
    <t>干形通直，定干高度≥2.2m，无蛀干害虫、机械创伤。主根长≥40cm，侧根丰富，根际无瘤肿及其它病害</t>
  </si>
  <si>
    <t>d≥3.1cm</t>
  </si>
  <si>
    <t>干形通直，定干高度≥1.0m，无病虫害、机械创伤。叶色翠绿，生长势强。主根长≥18cm，根际无瘤肿及其它病害，带土球30cm。</t>
  </si>
  <si>
    <r>
      <rPr>
        <sz val="20"/>
        <rFont val="仿宋_GB2312"/>
        <charset val="134"/>
      </rPr>
      <t>d≥3.1cm</t>
    </r>
  </si>
  <si>
    <t>干形通直，定干高度≥1.0m，无病虫害、机械创伤。叶色翠绿，生长势强。主根长≥18cm，根际无瘤肿及其它病害，带土球31cm。</t>
  </si>
  <si>
    <t xml:space="preserve">d≥2cm   </t>
  </si>
  <si>
    <t>干形通直，无病虫害、机械创伤。叶色翠绿，生长势强。主根长≥20cm，根际无瘤肿及其它病害。</t>
  </si>
  <si>
    <t>d≥1cm</t>
  </si>
  <si>
    <t>苗高60厘米以上，根系完整，无机械损伤、无病虫害、生长健壮</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</si>
</sst>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_ "/>
    <numFmt numFmtId="178" formatCode="0.00_);[Red]\(0.00\)"/>
    <numFmt numFmtId="179" formatCode="0_);[Red]\(0\)"/>
    <numFmt numFmtId="180" formatCode="0.0_);[Red]\(0.0\)"/>
  </numFmts>
  <fonts count="57">
    <font>
      <sz val="11"/>
      <color theme="1"/>
      <name val="宋体"/>
      <charset val="134"/>
      <scheme val="minor"/>
    </font>
    <font>
      <sz val="18"/>
      <color theme="1"/>
      <name val="宋体"/>
      <charset val="134"/>
      <scheme val="minor"/>
    </font>
    <font>
      <sz val="20"/>
      <color theme="1"/>
      <name val="仿宋_GB2312"/>
      <charset val="134"/>
    </font>
    <font>
      <sz val="20"/>
      <name val="仿宋_GB2312"/>
      <charset val="134"/>
    </font>
    <font>
      <b/>
      <sz val="12"/>
      <name val="Arial Narrow"/>
      <charset val="134"/>
    </font>
    <font>
      <sz val="12"/>
      <name val="Arial Narrow"/>
      <charset val="134"/>
    </font>
    <font>
      <sz val="10"/>
      <name val="宋体"/>
      <charset val="134"/>
    </font>
    <font>
      <sz val="10"/>
      <name val="Arial Narrow"/>
      <charset val="134"/>
    </font>
    <font>
      <sz val="16"/>
      <name val="黑体"/>
      <charset val="134"/>
    </font>
    <font>
      <sz val="16"/>
      <name val="Arial Narrow"/>
      <charset val="134"/>
    </font>
    <font>
      <b/>
      <sz val="10"/>
      <name val="Arial Narrow"/>
      <charset val="134"/>
    </font>
    <font>
      <b/>
      <sz val="10"/>
      <name val="宋体"/>
      <charset val="134"/>
    </font>
    <font>
      <sz val="18"/>
      <name val="宋体"/>
      <charset val="134"/>
    </font>
    <font>
      <sz val="11"/>
      <name val="仿宋_GB2312"/>
      <charset val="134"/>
    </font>
    <font>
      <sz val="12"/>
      <name val="黑体"/>
      <charset val="134"/>
    </font>
    <font>
      <sz val="10"/>
      <name val="仿宋_GB2312"/>
      <charset val="134"/>
    </font>
    <font>
      <b/>
      <sz val="10"/>
      <name val="仿宋_GB2312"/>
      <charset val="134"/>
    </font>
    <font>
      <b/>
      <sz val="10"/>
      <name val="Times New Roman"/>
      <charset val="134"/>
    </font>
    <font>
      <sz val="10"/>
      <name val="Times New Roman"/>
      <charset val="134"/>
    </font>
    <font>
      <sz val="11"/>
      <color rgb="FF3F3F76"/>
      <name val="宋体"/>
      <charset val="134"/>
      <scheme val="minor"/>
    </font>
    <font>
      <i/>
      <sz val="11"/>
      <color rgb="FF7F7F7F"/>
      <name val="宋体"/>
      <charset val="134"/>
      <scheme val="minor"/>
    </font>
    <font>
      <sz val="11"/>
      <color theme="1"/>
      <name val="宋体"/>
      <charset val="0"/>
      <scheme val="minor"/>
    </font>
    <font>
      <sz val="12"/>
      <name val="宋体"/>
      <charset val="134"/>
    </font>
    <font>
      <b/>
      <sz val="18"/>
      <color theme="3"/>
      <name val="宋体"/>
      <charset val="134"/>
      <scheme val="minor"/>
    </font>
    <font>
      <sz val="11"/>
      <color theme="0"/>
      <name val="宋体"/>
      <charset val="0"/>
      <scheme val="minor"/>
    </font>
    <font>
      <sz val="12"/>
      <name val="仿宋_GB2312"/>
      <charset val="134"/>
    </font>
    <font>
      <sz val="11"/>
      <color theme="0"/>
      <name val="宋体"/>
      <charset val="134"/>
      <scheme val="minor"/>
    </font>
    <font>
      <sz val="11"/>
      <color rgb="FFFF0000"/>
      <name val="宋体"/>
      <charset val="0"/>
      <scheme val="minor"/>
    </font>
    <font>
      <sz val="11"/>
      <color rgb="FF9C0006"/>
      <name val="宋体"/>
      <charset val="134"/>
      <scheme val="minor"/>
    </font>
    <font>
      <sz val="9"/>
      <color indexed="8"/>
      <name val="宋体"/>
      <charset val="134"/>
    </font>
    <font>
      <sz val="11"/>
      <color rgb="FF3F3F7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rgb="FF3F3F3F"/>
      <name val="宋体"/>
      <charset val="134"/>
      <scheme val="minor"/>
    </font>
    <font>
      <b/>
      <sz val="11"/>
      <color rgb="FFFA7D00"/>
      <name val="宋体"/>
      <charset val="134"/>
      <scheme val="minor"/>
    </font>
    <font>
      <b/>
      <sz val="15"/>
      <color theme="3"/>
      <name val="宋体"/>
      <charset val="134"/>
      <scheme val="minor"/>
    </font>
    <font>
      <sz val="11"/>
      <color indexed="8"/>
      <name val="宋体"/>
      <charset val="134"/>
    </font>
    <font>
      <i/>
      <sz val="11"/>
      <color rgb="FF7F7F7F"/>
      <name val="宋体"/>
      <charset val="0"/>
      <scheme val="minor"/>
    </font>
    <font>
      <sz val="11"/>
      <color rgb="FF9C0006"/>
      <name val="宋体"/>
      <charset val="0"/>
      <scheme val="minor"/>
    </font>
    <font>
      <b/>
      <sz val="11"/>
      <color theme="0"/>
      <name val="宋体"/>
      <charset val="134"/>
      <scheme val="minor"/>
    </font>
    <font>
      <u/>
      <sz val="11"/>
      <color rgb="FF0000FF"/>
      <name val="宋体"/>
      <charset val="0"/>
      <scheme val="minor"/>
    </font>
    <font>
      <sz val="11"/>
      <color rgb="FFFF0000"/>
      <name val="宋体"/>
      <charset val="134"/>
      <scheme val="minor"/>
    </font>
    <font>
      <sz val="11"/>
      <color rgb="FF9C6500"/>
      <name val="宋体"/>
      <charset val="134"/>
      <scheme val="minor"/>
    </font>
    <font>
      <sz val="18"/>
      <color theme="3"/>
      <name val="宋体"/>
      <charset val="134"/>
      <scheme val="major"/>
    </font>
    <font>
      <u/>
      <sz val="11"/>
      <color rgb="FF80008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134"/>
      <scheme val="minor"/>
    </font>
    <font>
      <b/>
      <sz val="11"/>
      <color theme="1"/>
      <name val="宋体"/>
      <charset val="134"/>
      <scheme val="minor"/>
    </font>
    <font>
      <sz val="11"/>
      <color rgb="FFFA7D00"/>
      <name val="宋体"/>
      <charset val="134"/>
      <scheme val="minor"/>
    </font>
    <font>
      <vertAlign val="superscript"/>
      <sz val="10"/>
      <name val="Arial Narrow"/>
      <charset val="134"/>
    </font>
    <font>
      <b/>
      <vertAlign val="superscript"/>
      <sz val="10"/>
      <name val="Arial Narrow"/>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s>
  <borders count="2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s>
  <cellStyleXfs count="102">
    <xf numFmtId="0" fontId="0" fillId="0" borderId="0"/>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30" fillId="3" borderId="12" applyNumberFormat="0" applyAlignment="0" applyProtection="0">
      <alignment vertical="center"/>
    </xf>
    <xf numFmtId="44" fontId="0" fillId="0" borderId="0" applyFont="0" applyFill="0" applyBorder="0" applyAlignment="0" applyProtection="0">
      <alignment vertical="center"/>
    </xf>
    <xf numFmtId="0" fontId="26" fillId="10" borderId="0" applyNumberFormat="0" applyBorder="0" applyAlignment="0" applyProtection="0">
      <alignment vertical="center"/>
    </xf>
    <xf numFmtId="0" fontId="0" fillId="6" borderId="0" applyNumberFormat="0" applyBorder="0" applyAlignment="0" applyProtection="0">
      <alignment vertical="center"/>
    </xf>
    <xf numFmtId="41" fontId="0" fillId="0" borderId="0" applyFont="0" applyFill="0" applyBorder="0" applyAlignment="0" applyProtection="0">
      <alignment vertical="center"/>
    </xf>
    <xf numFmtId="0" fontId="21" fillId="18" borderId="0" applyNumberFormat="0" applyBorder="0" applyAlignment="0" applyProtection="0">
      <alignment vertical="center"/>
    </xf>
    <xf numFmtId="0" fontId="37" fillId="20" borderId="12" applyNumberFormat="0" applyAlignment="0" applyProtection="0">
      <alignment vertical="center"/>
    </xf>
    <xf numFmtId="0" fontId="0" fillId="19" borderId="0" applyNumberFormat="0" applyBorder="0" applyAlignment="0" applyProtection="0">
      <alignment vertical="center"/>
    </xf>
    <xf numFmtId="0" fontId="41" fillId="11" borderId="0" applyNumberFormat="0" applyBorder="0" applyAlignment="0" applyProtection="0">
      <alignment vertical="center"/>
    </xf>
    <xf numFmtId="43" fontId="0" fillId="0" borderId="0" applyFont="0" applyFill="0" applyBorder="0" applyAlignment="0" applyProtection="0">
      <alignment vertical="center"/>
    </xf>
    <xf numFmtId="0" fontId="24" fillId="23"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12" borderId="13" applyNumberFormat="0" applyFont="0" applyAlignment="0" applyProtection="0">
      <alignment vertical="center"/>
    </xf>
    <xf numFmtId="0" fontId="24" fillId="29"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15" applyNumberFormat="0" applyFill="0" applyAlignment="0" applyProtection="0">
      <alignment vertical="center"/>
    </xf>
    <xf numFmtId="0" fontId="0" fillId="18" borderId="0" applyNumberFormat="0" applyBorder="0" applyAlignment="0" applyProtection="0">
      <alignment vertical="center"/>
    </xf>
    <xf numFmtId="0" fontId="32" fillId="0" borderId="15" applyNumberFormat="0" applyFill="0" applyAlignment="0" applyProtection="0">
      <alignment vertical="center"/>
    </xf>
    <xf numFmtId="0" fontId="24" fillId="31" borderId="0" applyNumberFormat="0" applyBorder="0" applyAlignment="0" applyProtection="0">
      <alignment vertical="center"/>
    </xf>
    <xf numFmtId="0" fontId="31" fillId="0" borderId="19" applyNumberFormat="0" applyFill="0" applyAlignment="0" applyProtection="0">
      <alignment vertical="center"/>
    </xf>
    <xf numFmtId="0" fontId="24" fillId="28" borderId="0" applyNumberFormat="0" applyBorder="0" applyAlignment="0" applyProtection="0">
      <alignment vertical="center"/>
    </xf>
    <xf numFmtId="0" fontId="50" fillId="20" borderId="17" applyNumberFormat="0" applyAlignment="0" applyProtection="0">
      <alignment vertical="center"/>
    </xf>
    <xf numFmtId="0" fontId="0" fillId="15" borderId="0" applyNumberFormat="0" applyBorder="0" applyAlignment="0" applyProtection="0">
      <alignment vertical="center"/>
    </xf>
    <xf numFmtId="0" fontId="34" fillId="20" borderId="12" applyNumberFormat="0" applyAlignment="0" applyProtection="0">
      <alignment vertical="center"/>
    </xf>
    <xf numFmtId="0" fontId="48" fillId="24" borderId="18" applyNumberFormat="0" applyAlignment="0" applyProtection="0">
      <alignment vertical="center"/>
    </xf>
    <xf numFmtId="0" fontId="0" fillId="9" borderId="0" applyNumberFormat="0" applyBorder="0" applyAlignment="0" applyProtection="0">
      <alignment vertical="center"/>
    </xf>
    <xf numFmtId="0" fontId="49" fillId="0" borderId="20" applyNumberFormat="0" applyFill="0" applyAlignment="0" applyProtection="0">
      <alignment vertical="center"/>
    </xf>
    <xf numFmtId="0" fontId="0" fillId="5" borderId="0" applyNumberFormat="0" applyBorder="0" applyAlignment="0" applyProtection="0">
      <alignment vertical="center"/>
    </xf>
    <xf numFmtId="0" fontId="21" fillId="6" borderId="0" applyNumberFormat="0" applyBorder="0" applyAlignment="0" applyProtection="0">
      <alignment vertical="center"/>
    </xf>
    <xf numFmtId="0" fontId="24" fillId="10" borderId="0" applyNumberFormat="0" applyBorder="0" applyAlignment="0" applyProtection="0">
      <alignment vertical="center"/>
    </xf>
    <xf numFmtId="0" fontId="35" fillId="0" borderId="16" applyNumberFormat="0" applyFill="0" applyAlignment="0" applyProtection="0">
      <alignment vertical="center"/>
    </xf>
    <xf numFmtId="0" fontId="33" fillId="17" borderId="0" applyNumberFormat="0" applyBorder="0" applyAlignment="0" applyProtection="0">
      <alignment vertical="center"/>
    </xf>
    <xf numFmtId="0" fontId="51" fillId="25" borderId="0" applyNumberFormat="0" applyBorder="0" applyAlignment="0" applyProtection="0">
      <alignment vertical="center"/>
    </xf>
    <xf numFmtId="0" fontId="21" fillId="4" borderId="0" applyNumberFormat="0" applyBorder="0" applyAlignment="0" applyProtection="0">
      <alignment vertical="center"/>
    </xf>
    <xf numFmtId="0" fontId="24" fillId="32" borderId="0" applyNumberFormat="0" applyBorder="0" applyAlignment="0" applyProtection="0">
      <alignment vertical="center"/>
    </xf>
    <xf numFmtId="0" fontId="0" fillId="22" borderId="0" applyNumberFormat="0" applyBorder="0" applyAlignment="0" applyProtection="0">
      <alignment vertical="center"/>
    </xf>
    <xf numFmtId="0" fontId="21" fillId="9" borderId="0" applyNumberFormat="0" applyBorder="0" applyAlignment="0" applyProtection="0">
      <alignment vertical="center"/>
    </xf>
    <xf numFmtId="0" fontId="21" fillId="27" borderId="0" applyNumberFormat="0" applyBorder="0" applyAlignment="0" applyProtection="0">
      <alignment vertical="center"/>
    </xf>
    <xf numFmtId="0" fontId="21" fillId="22" borderId="0" applyNumberFormat="0" applyBorder="0" applyAlignment="0" applyProtection="0">
      <alignment vertical="center"/>
    </xf>
    <xf numFmtId="0" fontId="36" fillId="20" borderId="17" applyNumberFormat="0" applyAlignment="0" applyProtection="0">
      <alignment vertical="center"/>
    </xf>
    <xf numFmtId="0" fontId="21" fillId="15" borderId="0" applyNumberFormat="0" applyBorder="0" applyAlignment="0" applyProtection="0">
      <alignment vertical="center"/>
    </xf>
    <xf numFmtId="0" fontId="24" fillId="30" borderId="0" applyNumberFormat="0" applyBorder="0" applyAlignment="0" applyProtection="0">
      <alignment vertical="center"/>
    </xf>
    <xf numFmtId="0" fontId="24" fillId="33" borderId="0" applyNumberFormat="0" applyBorder="0" applyAlignment="0" applyProtection="0">
      <alignment vertical="center"/>
    </xf>
    <xf numFmtId="0" fontId="21" fillId="7" borderId="0" applyNumberFormat="0" applyBorder="0" applyAlignment="0" applyProtection="0">
      <alignment vertical="center"/>
    </xf>
    <xf numFmtId="0" fontId="21" fillId="19" borderId="0" applyNumberFormat="0" applyBorder="0" applyAlignment="0" applyProtection="0">
      <alignment vertical="center"/>
    </xf>
    <xf numFmtId="0" fontId="24" fillId="8" borderId="0" applyNumberFormat="0" applyBorder="0" applyAlignment="0" applyProtection="0">
      <alignment vertical="center"/>
    </xf>
    <xf numFmtId="0" fontId="21" fillId="5" borderId="0" applyNumberFormat="0" applyBorder="0" applyAlignment="0" applyProtection="0">
      <alignment vertical="center"/>
    </xf>
    <xf numFmtId="0" fontId="24" fillId="21" borderId="0" applyNumberFormat="0" applyBorder="0" applyAlignment="0" applyProtection="0">
      <alignment vertical="center"/>
    </xf>
    <xf numFmtId="0" fontId="26" fillId="13" borderId="0" applyNumberFormat="0" applyBorder="0" applyAlignment="0" applyProtection="0">
      <alignment vertical="center"/>
    </xf>
    <xf numFmtId="0" fontId="24" fillId="16" borderId="0" applyNumberFormat="0" applyBorder="0" applyAlignment="0" applyProtection="0">
      <alignment vertical="center"/>
    </xf>
    <xf numFmtId="0" fontId="21" fillId="26" borderId="0" applyNumberFormat="0" applyBorder="0" applyAlignment="0" applyProtection="0">
      <alignment vertical="center"/>
    </xf>
    <xf numFmtId="0" fontId="26" fillId="8" borderId="0" applyNumberFormat="0" applyBorder="0" applyAlignment="0" applyProtection="0">
      <alignment vertical="center"/>
    </xf>
    <xf numFmtId="0" fontId="45" fillId="25" borderId="0" applyNumberFormat="0" applyBorder="0" applyAlignment="0" applyProtection="0">
      <alignment vertical="center"/>
    </xf>
    <xf numFmtId="0" fontId="0" fillId="14" borderId="0" applyNumberFormat="0" applyBorder="0" applyAlignment="0" applyProtection="0">
      <alignment vertical="center"/>
    </xf>
    <xf numFmtId="0" fontId="24" fillId="13"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26" fillId="32"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26" fillId="31" borderId="0" applyNumberFormat="0" applyBorder="0" applyAlignment="0" applyProtection="0">
      <alignment vertical="center"/>
    </xf>
    <xf numFmtId="0" fontId="26" fillId="29" borderId="0" applyNumberFormat="0" applyBorder="0" applyAlignment="0" applyProtection="0">
      <alignment vertical="center"/>
    </xf>
    <xf numFmtId="0" fontId="26" fillId="23" borderId="0" applyNumberFormat="0" applyBorder="0" applyAlignment="0" applyProtection="0">
      <alignment vertical="center"/>
    </xf>
    <xf numFmtId="0" fontId="26" fillId="28" borderId="0" applyNumberFormat="0" applyBorder="0" applyAlignment="0" applyProtection="0">
      <alignment vertical="center"/>
    </xf>
    <xf numFmtId="0" fontId="26" fillId="21" borderId="0" applyNumberFormat="0" applyBorder="0" applyAlignment="0" applyProtection="0">
      <alignment vertical="center"/>
    </xf>
    <xf numFmtId="9" fontId="22" fillId="0" borderId="0" applyFont="0" applyFill="0" applyBorder="0" applyAlignment="0" applyProtection="0">
      <alignment vertical="center"/>
    </xf>
    <xf numFmtId="9" fontId="0" fillId="0" borderId="0" applyFont="0" applyFill="0" applyBorder="0" applyAlignment="0" applyProtection="0">
      <alignment vertical="center"/>
    </xf>
    <xf numFmtId="0" fontId="38" fillId="0" borderId="21" applyNumberFormat="0" applyFill="0" applyAlignment="0" applyProtection="0">
      <alignment vertical="center"/>
    </xf>
    <xf numFmtId="0" fontId="32" fillId="0" borderId="22"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8" fillId="11" borderId="0" applyNumberFormat="0" applyBorder="0" applyAlignment="0" applyProtection="0">
      <alignment vertical="center"/>
    </xf>
    <xf numFmtId="0" fontId="25" fillId="0" borderId="0">
      <alignment vertical="center"/>
    </xf>
    <xf numFmtId="0" fontId="22" fillId="0" borderId="0"/>
    <xf numFmtId="0" fontId="39" fillId="0" borderId="0">
      <alignment vertical="center"/>
    </xf>
    <xf numFmtId="0" fontId="22" fillId="0" borderId="0"/>
    <xf numFmtId="0" fontId="22" fillId="0" borderId="0">
      <alignment vertical="center"/>
    </xf>
    <xf numFmtId="0" fontId="0" fillId="0" borderId="0"/>
    <xf numFmtId="0" fontId="22" fillId="0" borderId="0">
      <alignment vertical="center"/>
    </xf>
    <xf numFmtId="0" fontId="29" fillId="0" borderId="0"/>
    <xf numFmtId="0" fontId="22" fillId="0" borderId="0"/>
    <xf numFmtId="0" fontId="22" fillId="0" borderId="0"/>
    <xf numFmtId="0" fontId="26" fillId="16" borderId="0" applyNumberFormat="0" applyBorder="0" applyAlignment="0" applyProtection="0">
      <alignment vertical="center"/>
    </xf>
    <xf numFmtId="0" fontId="52" fillId="17" borderId="0" applyNumberFormat="0" applyBorder="0" applyAlignment="0" applyProtection="0">
      <alignment vertical="center"/>
    </xf>
    <xf numFmtId="0" fontId="53" fillId="0" borderId="16" applyNumberFormat="0" applyFill="0" applyAlignment="0" applyProtection="0">
      <alignment vertical="center"/>
    </xf>
    <xf numFmtId="0" fontId="42" fillId="24" borderId="18" applyNumberFormat="0" applyAlignment="0" applyProtection="0">
      <alignment vertical="center"/>
    </xf>
    <xf numFmtId="0" fontId="2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4" fillId="0" borderId="20" applyNumberFormat="0" applyFill="0" applyAlignment="0" applyProtection="0">
      <alignment vertical="center"/>
    </xf>
    <xf numFmtId="0" fontId="19" fillId="3" borderId="12" applyNumberFormat="0" applyAlignment="0" applyProtection="0">
      <alignment vertical="center"/>
    </xf>
    <xf numFmtId="0" fontId="26" fillId="30" borderId="0" applyNumberFormat="0" applyBorder="0" applyAlignment="0" applyProtection="0">
      <alignment vertical="center"/>
    </xf>
    <xf numFmtId="0" fontId="26" fillId="33" borderId="0" applyNumberFormat="0" applyBorder="0" applyAlignment="0" applyProtection="0">
      <alignment vertical="center"/>
    </xf>
    <xf numFmtId="0" fontId="0" fillId="12" borderId="13" applyNumberFormat="0" applyFont="0" applyAlignment="0" applyProtection="0">
      <alignment vertical="center"/>
    </xf>
  </cellStyleXfs>
  <cellXfs count="105">
    <xf numFmtId="0" fontId="0" fillId="0" borderId="0" xfId="0"/>
    <xf numFmtId="0" fontId="1" fillId="0" borderId="0" xfId="0" applyFont="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5" xfId="0" applyFont="1" applyFill="1" applyBorder="1" applyAlignment="1">
      <alignment wrapText="1"/>
    </xf>
    <xf numFmtId="0" fontId="2" fillId="2" borderId="6" xfId="0" applyFont="1" applyFill="1" applyBorder="1" applyAlignment="1">
      <alignment horizontal="center" wrapText="1"/>
    </xf>
    <xf numFmtId="0" fontId="3" fillId="0" borderId="7" xfId="87" applyFont="1" applyBorder="1" applyAlignment="1">
      <alignment horizontal="center" vertical="center"/>
    </xf>
    <xf numFmtId="9" fontId="3" fillId="0" borderId="7" xfId="87"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177" fontId="0" fillId="0" borderId="0" xfId="0" applyNumberFormat="1" applyAlignment="1">
      <alignment horizontal="center" vertical="center"/>
    </xf>
    <xf numFmtId="0" fontId="4" fillId="0" borderId="0" xfId="87" applyFont="1">
      <alignment vertical="center"/>
    </xf>
    <xf numFmtId="0" fontId="5" fillId="0" borderId="0" xfId="87" applyFont="1">
      <alignment vertical="center"/>
    </xf>
    <xf numFmtId="0" fontId="6" fillId="0" borderId="0" xfId="87" applyFont="1">
      <alignment vertical="center"/>
    </xf>
    <xf numFmtId="0" fontId="7" fillId="0" borderId="0" xfId="87" applyFont="1">
      <alignment vertical="center"/>
    </xf>
    <xf numFmtId="0" fontId="8" fillId="0" borderId="0" xfId="87" applyFont="1" applyBorder="1" applyAlignment="1">
      <alignment horizontal="center" vertical="center"/>
    </xf>
    <xf numFmtId="0" fontId="9" fillId="0" borderId="0" xfId="87" applyFont="1" applyBorder="1" applyAlignment="1">
      <alignment horizontal="center" vertical="center"/>
    </xf>
    <xf numFmtId="0" fontId="10" fillId="0" borderId="7" xfId="87" applyFont="1" applyBorder="1" applyAlignment="1">
      <alignment horizontal="center" vertical="center" wrapText="1"/>
    </xf>
    <xf numFmtId="0" fontId="11" fillId="0" borderId="7" xfId="87" applyFont="1" applyBorder="1" applyAlignment="1">
      <alignment horizontal="center" vertical="center" wrapText="1"/>
    </xf>
    <xf numFmtId="0" fontId="10" fillId="0" borderId="7" xfId="87" applyFont="1" applyBorder="1" applyAlignment="1">
      <alignment vertical="center" wrapText="1"/>
    </xf>
    <xf numFmtId="0" fontId="7" fillId="0" borderId="7" xfId="87" applyFont="1" applyBorder="1" applyAlignment="1">
      <alignment vertical="center" textRotation="255"/>
    </xf>
    <xf numFmtId="0" fontId="6" fillId="0" borderId="7" xfId="87" applyFont="1" applyBorder="1" applyAlignment="1">
      <alignment horizontal="center" vertical="center"/>
    </xf>
    <xf numFmtId="9" fontId="7" fillId="0" borderId="7" xfId="87" applyNumberFormat="1" applyFont="1" applyBorder="1" applyAlignment="1">
      <alignment horizontal="center" vertical="center" wrapText="1"/>
    </xf>
    <xf numFmtId="0" fontId="7" fillId="0" borderId="7" xfId="87" applyFont="1" applyBorder="1" applyAlignment="1">
      <alignment horizontal="center" vertical="center"/>
    </xf>
    <xf numFmtId="177" fontId="7" fillId="0" borderId="7" xfId="87" applyNumberFormat="1" applyFont="1" applyBorder="1" applyAlignment="1">
      <alignment horizontal="center" vertical="center" wrapText="1"/>
    </xf>
    <xf numFmtId="0" fontId="6" fillId="0" borderId="8" xfId="87" applyFont="1" applyBorder="1" applyAlignment="1">
      <alignment horizontal="left" vertical="center"/>
    </xf>
    <xf numFmtId="0" fontId="7" fillId="0" borderId="8" xfId="87" applyFont="1" applyBorder="1" applyAlignment="1">
      <alignment horizontal="left" vertical="center"/>
    </xf>
    <xf numFmtId="176" fontId="10" fillId="0" borderId="7" xfId="87" applyNumberFormat="1" applyFont="1" applyBorder="1" applyAlignment="1">
      <alignment horizontal="center" vertical="center" wrapText="1"/>
    </xf>
    <xf numFmtId="176" fontId="7" fillId="0" borderId="7" xfId="87" applyNumberFormat="1" applyFont="1" applyBorder="1" applyAlignment="1">
      <alignment horizontal="center" vertical="center" wrapText="1"/>
    </xf>
    <xf numFmtId="176" fontId="7" fillId="0" borderId="7" xfId="87" applyNumberFormat="1" applyFont="1" applyBorder="1" applyAlignment="1">
      <alignment horizontal="center" vertical="center"/>
    </xf>
    <xf numFmtId="0" fontId="6" fillId="0" borderId="7" xfId="87" applyFont="1" applyBorder="1" applyAlignment="1">
      <alignment horizontal="center" vertical="center" wrapText="1"/>
    </xf>
    <xf numFmtId="0" fontId="7" fillId="0" borderId="7" xfId="87" applyFont="1" applyBorder="1" applyAlignment="1">
      <alignment vertical="center"/>
    </xf>
    <xf numFmtId="0" fontId="6" fillId="0" borderId="7" xfId="87" applyFont="1" applyBorder="1" applyAlignment="1">
      <alignment vertical="center"/>
    </xf>
    <xf numFmtId="0" fontId="12" fillId="0" borderId="0" xfId="89" applyFont="1"/>
    <xf numFmtId="0" fontId="6" fillId="0" borderId="0" xfId="89" applyFont="1" applyAlignment="1"/>
    <xf numFmtId="0" fontId="6" fillId="0" borderId="0" xfId="89" applyFont="1" applyAlignment="1">
      <alignment wrapText="1"/>
    </xf>
    <xf numFmtId="0" fontId="11" fillId="0" borderId="0" xfId="89" applyFont="1"/>
    <xf numFmtId="0" fontId="11" fillId="0" borderId="0" xfId="89" applyFont="1" applyFill="1"/>
    <xf numFmtId="0" fontId="6" fillId="0" borderId="0" xfId="89" applyFont="1"/>
    <xf numFmtId="0" fontId="13" fillId="0" borderId="0" xfId="89" applyFont="1" applyAlignment="1">
      <alignment horizontal="left" vertical="center"/>
    </xf>
    <xf numFmtId="0" fontId="8" fillId="0" borderId="0" xfId="89" applyFont="1" applyBorder="1" applyAlignment="1">
      <alignment horizontal="center" vertical="center" wrapText="1"/>
    </xf>
    <xf numFmtId="0" fontId="14" fillId="0" borderId="0" xfId="89" applyFont="1" applyBorder="1" applyAlignment="1">
      <alignment horizontal="left" vertical="center" wrapText="1"/>
    </xf>
    <xf numFmtId="0" fontId="8" fillId="0" borderId="0" xfId="89" applyFont="1" applyBorder="1" applyAlignment="1">
      <alignment horizontal="left" vertical="center" wrapText="1"/>
    </xf>
    <xf numFmtId="49" fontId="15" fillId="0" borderId="7" xfId="89" applyNumberFormat="1" applyFont="1" applyBorder="1" applyAlignment="1">
      <alignment horizontal="center" vertical="center"/>
    </xf>
    <xf numFmtId="49" fontId="15" fillId="0" borderId="7" xfId="89" applyNumberFormat="1" applyFont="1" applyBorder="1" applyAlignment="1">
      <alignment horizontal="center" vertical="center" wrapText="1"/>
    </xf>
    <xf numFmtId="0" fontId="11" fillId="0" borderId="7" xfId="89" applyFont="1" applyBorder="1" applyAlignment="1">
      <alignment horizontal="center" vertical="center" wrapText="1"/>
    </xf>
    <xf numFmtId="0" fontId="16" fillId="0" borderId="7" xfId="89" applyFont="1" applyBorder="1" applyAlignment="1">
      <alignment horizontal="left" vertical="center" wrapText="1"/>
    </xf>
    <xf numFmtId="178" fontId="10" fillId="0" borderId="7" xfId="89" applyNumberFormat="1" applyFont="1" applyBorder="1" applyAlignment="1">
      <alignment horizontal="center" vertical="center"/>
    </xf>
    <xf numFmtId="0" fontId="16" fillId="0" borderId="7" xfId="89" applyFont="1" applyFill="1" applyBorder="1" applyAlignment="1">
      <alignment horizontal="center" vertical="center"/>
    </xf>
    <xf numFmtId="178" fontId="17" fillId="0" borderId="7" xfId="89" applyNumberFormat="1" applyFont="1" applyBorder="1" applyAlignment="1">
      <alignment horizontal="center" vertical="center"/>
    </xf>
    <xf numFmtId="49" fontId="16" fillId="0" borderId="7" xfId="89" applyNumberFormat="1" applyFont="1" applyBorder="1" applyAlignment="1">
      <alignment horizontal="center" vertical="center" wrapText="1"/>
    </xf>
    <xf numFmtId="0" fontId="16" fillId="0" borderId="7" xfId="89" applyFont="1" applyBorder="1" applyAlignment="1">
      <alignment horizontal="center" vertical="center"/>
    </xf>
    <xf numFmtId="179" fontId="17" fillId="0" borderId="7" xfId="89" applyNumberFormat="1" applyFont="1" applyBorder="1" applyAlignment="1">
      <alignment horizontal="center" vertical="center"/>
    </xf>
    <xf numFmtId="0" fontId="7" fillId="0" borderId="7" xfId="89" applyFont="1" applyBorder="1" applyAlignment="1">
      <alignment horizontal="center" vertical="center" wrapText="1"/>
    </xf>
    <xf numFmtId="0" fontId="15" fillId="0" borderId="7" xfId="89" applyFont="1" applyBorder="1" applyAlignment="1">
      <alignment horizontal="center" vertical="center" wrapText="1"/>
    </xf>
    <xf numFmtId="178" fontId="7" fillId="0" borderId="7" xfId="89" applyNumberFormat="1" applyFont="1" applyBorder="1" applyAlignment="1">
      <alignment horizontal="center" vertical="center"/>
    </xf>
    <xf numFmtId="0" fontId="7" fillId="0" borderId="7" xfId="89" applyFont="1" applyBorder="1" applyAlignment="1">
      <alignment horizontal="center" vertical="center"/>
    </xf>
    <xf numFmtId="179" fontId="18" fillId="0" borderId="7" xfId="89" applyNumberFormat="1" applyFont="1" applyBorder="1" applyAlignment="1">
      <alignment horizontal="center" vertical="center"/>
    </xf>
    <xf numFmtId="180" fontId="18" fillId="0" borderId="7" xfId="89" applyNumberFormat="1" applyFont="1" applyBorder="1" applyAlignment="1">
      <alignment horizontal="center" vertical="center"/>
    </xf>
    <xf numFmtId="0" fontId="7" fillId="0" borderId="7" xfId="89" applyFont="1" applyFill="1" applyBorder="1" applyAlignment="1">
      <alignment horizontal="center" vertical="center" wrapText="1"/>
    </xf>
    <xf numFmtId="0" fontId="15" fillId="0" borderId="7" xfId="89" applyFont="1" applyFill="1" applyBorder="1" applyAlignment="1">
      <alignment horizontal="center" vertical="center" wrapText="1"/>
    </xf>
    <xf numFmtId="178" fontId="7" fillId="0" borderId="7" xfId="89" applyNumberFormat="1" applyFont="1" applyFill="1" applyBorder="1" applyAlignment="1">
      <alignment horizontal="center" vertical="center"/>
    </xf>
    <xf numFmtId="0" fontId="7" fillId="0" borderId="7" xfId="89" applyFont="1" applyFill="1" applyBorder="1" applyAlignment="1">
      <alignment horizontal="center" vertical="center"/>
    </xf>
    <xf numFmtId="179" fontId="18" fillId="0" borderId="7" xfId="89" applyNumberFormat="1" applyFont="1" applyFill="1" applyBorder="1" applyAlignment="1">
      <alignment horizontal="center" vertical="center"/>
    </xf>
    <xf numFmtId="0" fontId="10" fillId="0" borderId="7" xfId="89" applyFont="1" applyBorder="1" applyAlignment="1">
      <alignment horizontal="center" vertical="center"/>
    </xf>
    <xf numFmtId="0" fontId="6" fillId="0" borderId="7" xfId="89" applyFont="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179" fontId="7" fillId="0" borderId="7" xfId="90" applyNumberFormat="1" applyFont="1" applyBorder="1" applyAlignment="1">
      <alignment horizontal="center" vertical="center"/>
    </xf>
    <xf numFmtId="0" fontId="15" fillId="0" borderId="7" xfId="90" applyFont="1" applyBorder="1" applyAlignment="1">
      <alignment horizontal="left" vertical="center" wrapText="1"/>
    </xf>
    <xf numFmtId="0" fontId="7" fillId="0" borderId="7" xfId="89" applyFont="1" applyFill="1" applyBorder="1" applyAlignment="1">
      <alignment vertical="center" wrapText="1"/>
    </xf>
    <xf numFmtId="0" fontId="18" fillId="0" borderId="7" xfId="90" applyFont="1" applyBorder="1" applyAlignment="1">
      <alignment vertical="center" wrapText="1"/>
    </xf>
    <xf numFmtId="0" fontId="18" fillId="0" borderId="9" xfId="90" applyFont="1" applyBorder="1" applyAlignment="1">
      <alignment horizontal="left" vertical="center" wrapText="1"/>
    </xf>
    <xf numFmtId="0" fontId="18" fillId="0" borderId="10" xfId="90" applyFont="1" applyBorder="1" applyAlignment="1">
      <alignment horizontal="left" vertical="center" wrapText="1"/>
    </xf>
    <xf numFmtId="0" fontId="7" fillId="0" borderId="7" xfId="90" applyFont="1" applyBorder="1" applyAlignment="1">
      <alignment horizontal="left" vertical="center" wrapText="1"/>
    </xf>
    <xf numFmtId="0" fontId="18" fillId="0" borderId="9" xfId="85" applyFont="1" applyBorder="1" applyAlignment="1">
      <alignment vertical="center" wrapText="1"/>
    </xf>
    <xf numFmtId="0" fontId="18" fillId="0" borderId="10" xfId="85" applyFont="1" applyBorder="1" applyAlignment="1">
      <alignment vertical="center" wrapText="1"/>
    </xf>
    <xf numFmtId="0" fontId="15" fillId="0" borderId="7" xfId="85" applyFont="1" applyBorder="1" applyAlignment="1">
      <alignment horizontal="left" vertical="center" wrapText="1"/>
    </xf>
    <xf numFmtId="49" fontId="11" fillId="0" borderId="7" xfId="89" applyNumberFormat="1" applyFont="1" applyBorder="1" applyAlignment="1">
      <alignment horizontal="center" vertical="center"/>
    </xf>
    <xf numFmtId="49" fontId="16" fillId="0" borderId="7" xfId="89" applyNumberFormat="1" applyFont="1" applyBorder="1" applyAlignment="1">
      <alignment vertical="center"/>
    </xf>
    <xf numFmtId="49" fontId="18" fillId="0" borderId="7" xfId="89" applyNumberFormat="1" applyFont="1" applyBorder="1" applyAlignment="1">
      <alignment horizontal="center" vertical="center"/>
    </xf>
    <xf numFmtId="178" fontId="6" fillId="0" borderId="0" xfId="89" applyNumberFormat="1" applyFont="1"/>
    <xf numFmtId="0" fontId="15" fillId="0" borderId="7" xfId="89" applyFont="1" applyBorder="1" applyAlignment="1">
      <alignment horizontal="center" vertical="center"/>
    </xf>
    <xf numFmtId="0" fontId="6" fillId="0" borderId="0" xfId="89" applyFont="1" applyBorder="1" applyAlignment="1"/>
    <xf numFmtId="0" fontId="6" fillId="0" borderId="0" xfId="89" applyFont="1" applyBorder="1" applyAlignment="1">
      <alignment wrapText="1"/>
    </xf>
    <xf numFmtId="2" fontId="10" fillId="0" borderId="7" xfId="15" applyNumberFormat="1" applyFont="1" applyBorder="1" applyAlignment="1">
      <alignment horizontal="center" vertical="center"/>
    </xf>
    <xf numFmtId="0" fontId="16" fillId="0" borderId="7" xfId="89" applyFont="1" applyBorder="1"/>
    <xf numFmtId="0" fontId="15" fillId="0" borderId="7" xfId="89" applyFont="1" applyBorder="1"/>
    <xf numFmtId="180" fontId="18" fillId="0" borderId="7" xfId="89" applyNumberFormat="1" applyFont="1" applyFill="1" applyBorder="1" applyAlignment="1">
      <alignment horizontal="center" vertical="center"/>
    </xf>
    <xf numFmtId="2" fontId="10" fillId="0" borderId="7" xfId="15" applyNumberFormat="1" applyFont="1" applyFill="1" applyBorder="1" applyAlignment="1">
      <alignment horizontal="center" vertical="center"/>
    </xf>
    <xf numFmtId="180" fontId="17" fillId="0" borderId="7" xfId="89" applyNumberFormat="1" applyFont="1" applyBorder="1" applyAlignment="1">
      <alignment horizontal="center" vertical="center"/>
    </xf>
    <xf numFmtId="0" fontId="15" fillId="0" borderId="11" xfId="89" applyFont="1" applyBorder="1" applyAlignment="1">
      <alignment horizontal="center" vertical="center"/>
    </xf>
    <xf numFmtId="176" fontId="7" fillId="0" borderId="7" xfId="89" applyNumberFormat="1" applyFont="1" applyBorder="1" applyAlignment="1">
      <alignment horizontal="center" vertical="center"/>
    </xf>
    <xf numFmtId="0" fontId="18" fillId="0" borderId="11" xfId="90" applyFont="1" applyBorder="1" applyAlignment="1">
      <alignment horizontal="left" vertical="center" wrapText="1"/>
    </xf>
    <xf numFmtId="0" fontId="18" fillId="0" borderId="11" xfId="85" applyFont="1" applyBorder="1" applyAlignment="1">
      <alignment vertical="center" wrapText="1"/>
    </xf>
    <xf numFmtId="1" fontId="10" fillId="0" borderId="7" xfId="15" applyNumberFormat="1" applyFont="1" applyBorder="1" applyAlignment="1">
      <alignment horizontal="center" vertical="center"/>
    </xf>
    <xf numFmtId="0" fontId="6" fillId="0" borderId="7" xfId="89" applyFont="1" applyBorder="1"/>
  </cellXfs>
  <cellStyles count="102">
    <cellStyle name="常规" xfId="0" builtinId="0"/>
    <cellStyle name="货币[0]" xfId="1" builtinId="7"/>
    <cellStyle name="20% - 强调文字颜色 3" xfId="2" builtinId="38"/>
    <cellStyle name="输入" xfId="3" builtinId="20"/>
    <cellStyle name="货币" xfId="4" builtinId="4"/>
    <cellStyle name="着色 2 2" xfId="5"/>
    <cellStyle name="20% - 着色 6 2" xfId="6"/>
    <cellStyle name="千位分隔[0]" xfId="7" builtinId="6"/>
    <cellStyle name="40% - 强调文字颜色 3" xfId="8" builtinId="39"/>
    <cellStyle name="计算 2" xfId="9"/>
    <cellStyle name="40% - 着色 4 2" xfId="10"/>
    <cellStyle name="差" xfId="11" builtinId="27"/>
    <cellStyle name="千位分隔" xfId="12" builtinId="3"/>
    <cellStyle name="60% - 强调文字颜色 3" xfId="13" builtinId="40"/>
    <cellStyle name="超链接" xfId="14" builtinId="8"/>
    <cellStyle name="百分比" xfId="15" builtinId="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40% - 着色 3 2" xfId="24"/>
    <cellStyle name="标题 2" xfId="25" builtinId="17"/>
    <cellStyle name="60% - 强调文字颜色 1" xfId="26" builtinId="32"/>
    <cellStyle name="标题 3" xfId="27" builtinId="18"/>
    <cellStyle name="60% - 强调文字颜色 4" xfId="28" builtinId="44"/>
    <cellStyle name="输出" xfId="29" builtinId="21"/>
    <cellStyle name="40% - 着色 2 2" xfId="30"/>
    <cellStyle name="计算" xfId="31" builtinId="22"/>
    <cellStyle name="检查单元格" xfId="32" builtinId="23"/>
    <cellStyle name="20% - 着色 1 2" xfId="33"/>
    <cellStyle name="链接单元格" xfId="34" builtinId="24"/>
    <cellStyle name="40% - 着色 5 2" xfId="35"/>
    <cellStyle name="20% - 强调文字颜色 6" xfId="36" builtinId="50"/>
    <cellStyle name="强调文字颜色 2" xfId="37" builtinId="33"/>
    <cellStyle name="汇总" xfId="38" builtinId="25"/>
    <cellStyle name="好" xfId="39" builtinId="26"/>
    <cellStyle name="适中" xfId="40" builtinId="28"/>
    <cellStyle name="20% - 强调文字颜色 5" xfId="41" builtinId="46"/>
    <cellStyle name="强调文字颜色 1" xfId="42" builtinId="29"/>
    <cellStyle name="20% - 着色 2 2" xfId="43"/>
    <cellStyle name="20% - 强调文字颜色 1" xfId="44" builtinId="30"/>
    <cellStyle name="40% - 强调文字颜色 1" xfId="45" builtinId="31"/>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60% - 着色 6 2" xfId="56"/>
    <cellStyle name="强调文字颜色 6" xfId="57" builtinId="49"/>
    <cellStyle name="40% - 强调文字颜色 6" xfId="58" builtinId="51"/>
    <cellStyle name="着色 5 2" xfId="59"/>
    <cellStyle name="适中 2" xfId="60"/>
    <cellStyle name="20% - 着色 3 2" xfId="61"/>
    <cellStyle name="60% - 强调文字颜色 6" xfId="62" builtinId="52"/>
    <cellStyle name="20% - 着色 4 2" xfId="63"/>
    <cellStyle name="20% - 着色 5 2" xfId="64"/>
    <cellStyle name="着色 1 2" xfId="65"/>
    <cellStyle name="40% - 着色 1 2" xfId="66"/>
    <cellStyle name="40% - 着色 6 2" xfId="67"/>
    <cellStyle name="60% - 着色 1 2" xfId="68"/>
    <cellStyle name="60% - 着色 2 2" xfId="69"/>
    <cellStyle name="60% - 着色 3 2" xfId="70"/>
    <cellStyle name="60% - 着色 4 2" xfId="71"/>
    <cellStyle name="60% - 着色 5 2" xfId="72"/>
    <cellStyle name="百分比 2" xfId="73"/>
    <cellStyle name="百分比 3" xfId="74"/>
    <cellStyle name="标题 1 2" xfId="75"/>
    <cellStyle name="标题 2 2" xfId="76"/>
    <cellStyle name="标题 3 2" xfId="77"/>
    <cellStyle name="标题 4 2" xfId="78"/>
    <cellStyle name="标题 5" xfId="79"/>
    <cellStyle name="差 2" xfId="80"/>
    <cellStyle name="常规 2" xfId="81"/>
    <cellStyle name="常规 2 2" xfId="82"/>
    <cellStyle name="常规 2 3" xfId="83"/>
    <cellStyle name="常规 3" xfId="84"/>
    <cellStyle name="常规 3 2" xfId="85"/>
    <cellStyle name="常规 4" xfId="86"/>
    <cellStyle name="常规 4 2" xfId="87"/>
    <cellStyle name="常规 5" xfId="88"/>
    <cellStyle name="常规_投资估算表长城中路（正源街-通达街）1.15" xfId="89"/>
    <cellStyle name="常规_投资估算表长城中路（正源街-通达街）1.15_5-绿化投资调整 最终版" xfId="90"/>
    <cellStyle name="着色 6 2" xfId="91"/>
    <cellStyle name="好 2" xfId="92"/>
    <cellStyle name="汇总 2" xfId="93"/>
    <cellStyle name="检查单元格 2" xfId="94"/>
    <cellStyle name="解释性文本 2" xfId="95"/>
    <cellStyle name="警告文本 2" xfId="96"/>
    <cellStyle name="链接单元格 2" xfId="97"/>
    <cellStyle name="输入 2" xfId="98"/>
    <cellStyle name="着色 3 2" xfId="99"/>
    <cellStyle name="着色 4 2" xfId="100"/>
    <cellStyle name="注释 2" xfId="101"/>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6164;&#26009;\&#23425;&#22799;&#28748;&#21306;&#25903;&#26007;&#20892;&#28192;&#34924;&#30732;&#23450;&#22411;&#22270;&#38598;\&#27704;&#24247;&#20108;&#26399;&#39044;&#31639;&#21464;&#26356;&#39044;&#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AppData\Local\Temp\360zip$Temp\360$0\&#33988;&#27700;&#27744;&#27010;&#31639;&#349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表3工程施工费"/>
      <sheetName val="附表1 人"/>
      <sheetName val="附表2"/>
      <sheetName val="附表2-1主材"/>
      <sheetName val="附表3机"/>
      <sheetName val="附表4单价"/>
      <sheetName val="附表6砼砂浆"/>
      <sheetName val="西支渠增加"/>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ow r="3">
          <cell r="H3">
            <v>35.5685152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5"/>
  <sheetViews>
    <sheetView tabSelected="1" workbookViewId="0">
      <selection activeCell="G22" sqref="G22:I22"/>
    </sheetView>
  </sheetViews>
  <sheetFormatPr defaultColWidth="9" defaultRowHeight="24.95" customHeight="1"/>
  <cols>
    <col min="1" max="1" width="5" style="46" customWidth="1"/>
    <col min="2" max="2" width="12.5666666666667" style="43" customWidth="1"/>
    <col min="3" max="5" width="8.75" style="46" customWidth="1"/>
    <col min="6" max="6" width="7.5" style="46" customWidth="1"/>
    <col min="7" max="7" width="8.875" style="46" customWidth="1"/>
    <col min="8" max="8" width="8.75" style="46" customWidth="1"/>
    <col min="9" max="9" width="10.5" style="46" customWidth="1"/>
    <col min="10" max="10" width="6.25" style="46" customWidth="1"/>
    <col min="11" max="11" width="8.625" style="46" customWidth="1"/>
    <col min="12" max="16384" width="9" style="46"/>
  </cols>
  <sheetData>
    <row r="1" ht="19.5" customHeight="1" spans="1:1">
      <c r="A1" s="47" t="s">
        <v>0</v>
      </c>
    </row>
    <row r="2" s="41" customFormat="1" ht="22.5" spans="1:11">
      <c r="A2" s="48" t="s">
        <v>1</v>
      </c>
      <c r="B2" s="48"/>
      <c r="C2" s="48"/>
      <c r="D2" s="48"/>
      <c r="E2" s="48"/>
      <c r="F2" s="48"/>
      <c r="G2" s="48"/>
      <c r="H2" s="48"/>
      <c r="I2" s="48"/>
      <c r="J2" s="48"/>
      <c r="K2" s="48"/>
    </row>
    <row r="3" s="41" customFormat="1" ht="21.75" customHeight="1" spans="1:11">
      <c r="A3" s="49" t="s">
        <v>2</v>
      </c>
      <c r="B3" s="50"/>
      <c r="C3" s="50"/>
      <c r="D3" s="50"/>
      <c r="E3" s="50"/>
      <c r="F3" s="50"/>
      <c r="G3" s="50"/>
      <c r="H3" s="50"/>
      <c r="I3" s="50"/>
      <c r="J3" s="50"/>
      <c r="K3" s="50"/>
    </row>
    <row r="4" s="42" customFormat="1" ht="28.5" customHeight="1" spans="1:64">
      <c r="A4" s="51" t="s">
        <v>3</v>
      </c>
      <c r="B4" s="52" t="s">
        <v>4</v>
      </c>
      <c r="C4" s="51" t="s">
        <v>5</v>
      </c>
      <c r="D4" s="51"/>
      <c r="E4" s="51"/>
      <c r="F4" s="51"/>
      <c r="G4" s="51" t="s">
        <v>6</v>
      </c>
      <c r="H4" s="51"/>
      <c r="I4" s="51"/>
      <c r="J4" s="52" t="s">
        <v>7</v>
      </c>
      <c r="K4" s="90" t="s">
        <v>8</v>
      </c>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row>
    <row r="5" s="43" customFormat="1" ht="28.5" customHeight="1" spans="1:64">
      <c r="A5" s="51"/>
      <c r="B5" s="52"/>
      <c r="C5" s="52" t="s">
        <v>9</v>
      </c>
      <c r="D5" s="52" t="s">
        <v>10</v>
      </c>
      <c r="E5" s="52" t="s">
        <v>11</v>
      </c>
      <c r="F5" s="52" t="s">
        <v>12</v>
      </c>
      <c r="G5" s="52" t="s">
        <v>13</v>
      </c>
      <c r="H5" s="52" t="s">
        <v>14</v>
      </c>
      <c r="I5" s="52" t="s">
        <v>15</v>
      </c>
      <c r="J5" s="52"/>
      <c r="K5" s="90"/>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row>
    <row r="6" ht="28.5" customHeight="1" spans="1:11">
      <c r="A6" s="53" t="s">
        <v>16</v>
      </c>
      <c r="B6" s="54" t="s">
        <v>17</v>
      </c>
      <c r="C6" s="55">
        <f>C7+C11+C12</f>
        <v>324.1756652</v>
      </c>
      <c r="D6" s="55">
        <f>D7+D11+D12</f>
        <v>396.35</v>
      </c>
      <c r="E6" s="55"/>
      <c r="F6" s="55">
        <f>F7+F11+F12</f>
        <v>720.5256652</v>
      </c>
      <c r="G6" s="56"/>
      <c r="H6" s="57"/>
      <c r="I6" s="57"/>
      <c r="J6" s="93">
        <f>F6/$F$23*100</f>
        <v>89.7837771026198</v>
      </c>
      <c r="K6" s="94"/>
    </row>
    <row r="7" ht="28.5" customHeight="1" spans="1:11">
      <c r="A7" s="58" t="s">
        <v>18</v>
      </c>
      <c r="B7" s="54" t="s">
        <v>19</v>
      </c>
      <c r="C7" s="55">
        <f t="shared" ref="C7" si="0">SUM(C8:C10)</f>
        <v>36.66</v>
      </c>
      <c r="D7" s="55"/>
      <c r="E7" s="55"/>
      <c r="F7" s="55">
        <f>SUM(F8:F10)</f>
        <v>36.66</v>
      </c>
      <c r="G7" s="59"/>
      <c r="H7" s="60"/>
      <c r="I7" s="57"/>
      <c r="J7" s="93">
        <f>F7/$F$23*100</f>
        <v>4.56815548363348</v>
      </c>
      <c r="K7" s="95"/>
    </row>
    <row r="8" s="44" customFormat="1" ht="25.5" customHeight="1" spans="1:11">
      <c r="A8" s="61">
        <v>1</v>
      </c>
      <c r="B8" s="62" t="s">
        <v>20</v>
      </c>
      <c r="C8" s="63">
        <f t="shared" ref="C8:C11" si="1">F8</f>
        <v>17.373</v>
      </c>
      <c r="D8" s="63"/>
      <c r="E8" s="63"/>
      <c r="F8" s="63">
        <f>H8*I8/10000</f>
        <v>17.373</v>
      </c>
      <c r="G8" s="64" t="s">
        <v>21</v>
      </c>
      <c r="H8" s="65">
        <v>17373</v>
      </c>
      <c r="I8" s="66">
        <v>10</v>
      </c>
      <c r="J8" s="93"/>
      <c r="K8" s="62"/>
    </row>
    <row r="9" s="44" customFormat="1" ht="25.5" customHeight="1" spans="1:11">
      <c r="A9" s="61">
        <v>2</v>
      </c>
      <c r="B9" s="62" t="s">
        <v>22</v>
      </c>
      <c r="C9" s="63">
        <f t="shared" ref="C9" si="2">F9</f>
        <v>1.787</v>
      </c>
      <c r="D9" s="63"/>
      <c r="E9" s="63"/>
      <c r="F9" s="63">
        <f>H9*I9/10000</f>
        <v>1.787</v>
      </c>
      <c r="G9" s="64" t="s">
        <v>21</v>
      </c>
      <c r="H9" s="66">
        <v>893.5</v>
      </c>
      <c r="I9" s="66">
        <v>20</v>
      </c>
      <c r="J9" s="93"/>
      <c r="K9" s="62"/>
    </row>
    <row r="10" s="45" customFormat="1" ht="25.5" customHeight="1" spans="1:11">
      <c r="A10" s="67">
        <v>3</v>
      </c>
      <c r="B10" s="68" t="s">
        <v>23</v>
      </c>
      <c r="C10" s="69">
        <f t="shared" si="1"/>
        <v>17.5</v>
      </c>
      <c r="D10" s="69"/>
      <c r="E10" s="69"/>
      <c r="F10" s="69">
        <f>H10*I10/10000</f>
        <v>17.5</v>
      </c>
      <c r="G10" s="70" t="s">
        <v>21</v>
      </c>
      <c r="H10" s="71">
        <v>5000</v>
      </c>
      <c r="I10" s="96">
        <v>35</v>
      </c>
      <c r="J10" s="97"/>
      <c r="K10" s="68"/>
    </row>
    <row r="11" s="44" customFormat="1" ht="28.5" customHeight="1" spans="1:11">
      <c r="A11" s="58" t="s">
        <v>24</v>
      </c>
      <c r="B11" s="54" t="s">
        <v>25</v>
      </c>
      <c r="C11" s="55">
        <f t="shared" si="1"/>
        <v>251.94715</v>
      </c>
      <c r="D11" s="55"/>
      <c r="E11" s="55"/>
      <c r="F11" s="55">
        <f>造林成本表!N4</f>
        <v>251.94715</v>
      </c>
      <c r="G11" s="72" t="s">
        <v>26</v>
      </c>
      <c r="H11" s="60">
        <v>242800</v>
      </c>
      <c r="I11" s="98">
        <f>F11*10000/H11</f>
        <v>10.3767359967051</v>
      </c>
      <c r="J11" s="93">
        <f>F11/$F$23*100</f>
        <v>31.3948105526003</v>
      </c>
      <c r="K11" s="62"/>
    </row>
    <row r="12" s="44" customFormat="1" ht="27.75" customHeight="1" spans="1:11">
      <c r="A12" s="58" t="s">
        <v>27</v>
      </c>
      <c r="B12" s="54" t="s">
        <v>28</v>
      </c>
      <c r="C12" s="55">
        <f t="shared" ref="C12:D12" si="3">SUM(C13:C14)</f>
        <v>35.5685152</v>
      </c>
      <c r="D12" s="55">
        <f t="shared" si="3"/>
        <v>396.35</v>
      </c>
      <c r="E12" s="55"/>
      <c r="F12" s="55">
        <f>SUM(F13:F14)</f>
        <v>431.9185152</v>
      </c>
      <c r="G12" s="72"/>
      <c r="H12" s="60"/>
      <c r="I12" s="98"/>
      <c r="J12" s="93">
        <f>F12/$F$23*100</f>
        <v>53.820811066386</v>
      </c>
      <c r="K12" s="62"/>
    </row>
    <row r="13" s="44" customFormat="1" ht="25.5" customHeight="1" spans="1:11">
      <c r="A13" s="61" t="s">
        <v>29</v>
      </c>
      <c r="B13" s="62" t="s">
        <v>30</v>
      </c>
      <c r="C13" s="63"/>
      <c r="D13" s="63">
        <f>F13</f>
        <v>396.35</v>
      </c>
      <c r="E13" s="63"/>
      <c r="F13" s="63">
        <v>396.35</v>
      </c>
      <c r="G13" s="72" t="s">
        <v>26</v>
      </c>
      <c r="H13" s="65">
        <f>H11</f>
        <v>242800</v>
      </c>
      <c r="I13" s="66">
        <f>F13*10000/H13</f>
        <v>16.3241350906096</v>
      </c>
      <c r="J13" s="93"/>
      <c r="K13" s="62"/>
    </row>
    <row r="14" s="44" customFormat="1" ht="25.5" customHeight="1" spans="1:11">
      <c r="A14" s="61" t="s">
        <v>31</v>
      </c>
      <c r="B14" s="62" t="s">
        <v>32</v>
      </c>
      <c r="C14" s="63">
        <f>F14</f>
        <v>35.5685152</v>
      </c>
      <c r="D14" s="63"/>
      <c r="E14" s="63"/>
      <c r="F14" s="63">
        <f>[2]Sheet2!$H$3</f>
        <v>35.5685152</v>
      </c>
      <c r="G14" s="73" t="s">
        <v>33</v>
      </c>
      <c r="H14" s="65">
        <v>1</v>
      </c>
      <c r="I14" s="66">
        <v>500000</v>
      </c>
      <c r="J14" s="93"/>
      <c r="K14" s="63" t="s">
        <v>34</v>
      </c>
    </row>
    <row r="15" ht="28.5" customHeight="1" spans="1:11">
      <c r="A15" s="53" t="s">
        <v>35</v>
      </c>
      <c r="B15" s="54" t="s">
        <v>11</v>
      </c>
      <c r="C15" s="63"/>
      <c r="D15" s="63"/>
      <c r="E15" s="55">
        <f>SUM(E16:E22)</f>
        <v>81.9864237896</v>
      </c>
      <c r="F15" s="55">
        <f>SUM(F16:F22)</f>
        <v>81.9864237896</v>
      </c>
      <c r="G15" s="74"/>
      <c r="H15" s="75"/>
      <c r="I15" s="99"/>
      <c r="J15" s="93">
        <f>F15/$F$23*100</f>
        <v>10.2162228973802</v>
      </c>
      <c r="K15" s="95"/>
    </row>
    <row r="16" ht="28.5" customHeight="1" spans="1:11">
      <c r="A16" s="76">
        <v>1</v>
      </c>
      <c r="B16" s="77" t="s">
        <v>36</v>
      </c>
      <c r="C16" s="78"/>
      <c r="D16" s="78"/>
      <c r="E16" s="63">
        <f t="shared" ref="E16:E22" si="4">F16</f>
        <v>14.410513304</v>
      </c>
      <c r="F16" s="63">
        <f>F6*2%</f>
        <v>14.410513304</v>
      </c>
      <c r="G16" s="79" t="s">
        <v>37</v>
      </c>
      <c r="H16" s="79"/>
      <c r="I16" s="79"/>
      <c r="J16" s="100"/>
      <c r="K16" s="62"/>
    </row>
    <row r="17" ht="28.5" customHeight="1" spans="1:11">
      <c r="A17" s="76">
        <v>2</v>
      </c>
      <c r="B17" s="77" t="s">
        <v>38</v>
      </c>
      <c r="C17" s="78"/>
      <c r="D17" s="78"/>
      <c r="E17" s="63">
        <f t="shared" si="4"/>
        <v>4.4249086</v>
      </c>
      <c r="F17" s="63">
        <f>H11*18.2245/1000000</f>
        <v>4.4249086</v>
      </c>
      <c r="G17" s="80" t="s">
        <v>39</v>
      </c>
      <c r="H17" s="81"/>
      <c r="I17" s="101"/>
      <c r="J17" s="100"/>
      <c r="K17" s="62"/>
    </row>
    <row r="18" ht="28.5" customHeight="1" spans="1:11">
      <c r="A18" s="76">
        <v>3</v>
      </c>
      <c r="B18" s="77" t="s">
        <v>40</v>
      </c>
      <c r="C18" s="78"/>
      <c r="D18" s="78"/>
      <c r="E18" s="63">
        <f t="shared" si="4"/>
        <v>28.79481881416</v>
      </c>
      <c r="F18" s="63">
        <f>20.9+(38.8-20.9)/500*(F6-500)</f>
        <v>28.79481881416</v>
      </c>
      <c r="G18" s="79" t="s">
        <v>41</v>
      </c>
      <c r="H18" s="79"/>
      <c r="I18" s="79"/>
      <c r="J18" s="100"/>
      <c r="K18" s="62"/>
    </row>
    <row r="19" ht="28.5" customHeight="1" spans="1:11">
      <c r="A19" s="76">
        <v>4</v>
      </c>
      <c r="B19" s="82" t="s">
        <v>42</v>
      </c>
      <c r="C19" s="78"/>
      <c r="D19" s="78"/>
      <c r="E19" s="63">
        <f t="shared" si="4"/>
        <v>22.49829809344</v>
      </c>
      <c r="F19" s="63">
        <f>16.5+(30.1-16.5)/500*(F6-500)</f>
        <v>22.49829809344</v>
      </c>
      <c r="G19" s="83" t="s">
        <v>43</v>
      </c>
      <c r="H19" s="84" t="s">
        <v>43</v>
      </c>
      <c r="I19" s="102" t="s">
        <v>43</v>
      </c>
      <c r="J19" s="100"/>
      <c r="K19" s="62"/>
    </row>
    <row r="20" ht="20.25" customHeight="1" spans="1:11">
      <c r="A20" s="76">
        <v>5</v>
      </c>
      <c r="B20" s="77" t="s">
        <v>44</v>
      </c>
      <c r="C20" s="78"/>
      <c r="D20" s="78"/>
      <c r="E20" s="63">
        <f t="shared" si="4"/>
        <v>1.0807884978</v>
      </c>
      <c r="F20" s="63">
        <f>F6*0.15%</f>
        <v>1.0807884978</v>
      </c>
      <c r="G20" s="79" t="s">
        <v>45</v>
      </c>
      <c r="H20" s="79"/>
      <c r="I20" s="79"/>
      <c r="J20" s="100"/>
      <c r="K20" s="62"/>
    </row>
    <row r="21" ht="20.25" customHeight="1" spans="1:11">
      <c r="A21" s="76">
        <v>6</v>
      </c>
      <c r="B21" s="82" t="s">
        <v>46</v>
      </c>
      <c r="C21" s="78"/>
      <c r="D21" s="78"/>
      <c r="E21" s="63">
        <f t="shared" si="4"/>
        <v>5.7642053216</v>
      </c>
      <c r="F21" s="63">
        <f>F6*0.8%</f>
        <v>5.7642053216</v>
      </c>
      <c r="G21" s="79" t="s">
        <v>47</v>
      </c>
      <c r="H21" s="79"/>
      <c r="I21" s="79"/>
      <c r="J21" s="100"/>
      <c r="K21" s="95"/>
    </row>
    <row r="22" ht="28.5" customHeight="1" spans="1:11">
      <c r="A22" s="76">
        <v>7</v>
      </c>
      <c r="B22" s="85" t="s">
        <v>48</v>
      </c>
      <c r="C22" s="78"/>
      <c r="D22" s="78"/>
      <c r="E22" s="63">
        <f t="shared" si="4"/>
        <v>5.0128911586</v>
      </c>
      <c r="F22" s="63">
        <f>1+2.8+(F6-500)*0.55%</f>
        <v>5.0128911586</v>
      </c>
      <c r="G22" s="83" t="s">
        <v>49</v>
      </c>
      <c r="H22" s="84" t="s">
        <v>50</v>
      </c>
      <c r="I22" s="102" t="s">
        <v>50</v>
      </c>
      <c r="J22" s="100"/>
      <c r="K22" s="95"/>
    </row>
    <row r="23" ht="24" customHeight="1" spans="1:11">
      <c r="A23" s="86" t="s">
        <v>51</v>
      </c>
      <c r="B23" s="87" t="s">
        <v>12</v>
      </c>
      <c r="C23" s="55">
        <f t="shared" ref="C23:F23" si="5">C6+C15</f>
        <v>324.1756652</v>
      </c>
      <c r="D23" s="55">
        <f t="shared" si="5"/>
        <v>396.35</v>
      </c>
      <c r="E23" s="55">
        <f t="shared" si="5"/>
        <v>81.9864237896</v>
      </c>
      <c r="F23" s="55">
        <f t="shared" si="5"/>
        <v>802.5120889896</v>
      </c>
      <c r="G23" s="88" t="s">
        <v>52</v>
      </c>
      <c r="H23" s="88"/>
      <c r="I23" s="88"/>
      <c r="J23" s="103">
        <f>F23/$F$23*100</f>
        <v>100</v>
      </c>
      <c r="K23" s="104"/>
    </row>
    <row r="25" customHeight="1" spans="6:6">
      <c r="F25" s="89"/>
    </row>
  </sheetData>
  <mergeCells count="17">
    <mergeCell ref="A2:K2"/>
    <mergeCell ref="A3:K3"/>
    <mergeCell ref="C4:F4"/>
    <mergeCell ref="G4:I4"/>
    <mergeCell ref="G15:I15"/>
    <mergeCell ref="G16:I16"/>
    <mergeCell ref="G17:I17"/>
    <mergeCell ref="G18:I18"/>
    <mergeCell ref="G19:I19"/>
    <mergeCell ref="G20:I20"/>
    <mergeCell ref="G21:I21"/>
    <mergeCell ref="G22:I22"/>
    <mergeCell ref="G23:I23"/>
    <mergeCell ref="A4:A5"/>
    <mergeCell ref="B4:B5"/>
    <mergeCell ref="J4:J5"/>
    <mergeCell ref="K4:K5"/>
  </mergeCells>
  <printOptions horizontalCentered="1"/>
  <pageMargins left="0.984027777777778" right="0.196527777777778" top="0.472222222222222" bottom="0.472222222222222" header="0.314583333333333" footer="0.275"/>
  <pageSetup paperSize="9" scale="95"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workbookViewId="0">
      <selection activeCell="P4" sqref="P4"/>
    </sheetView>
  </sheetViews>
  <sheetFormatPr defaultColWidth="9" defaultRowHeight="15.75"/>
  <cols>
    <col min="1" max="1" width="5.375" style="20" customWidth="1"/>
    <col min="2" max="2" width="8.75" style="20" customWidth="1"/>
    <col min="3" max="3" width="8.125" style="20" customWidth="1"/>
    <col min="4" max="4" width="8.5" style="20" customWidth="1"/>
    <col min="5" max="5" width="8" style="20" customWidth="1"/>
    <col min="6" max="6" width="8.625" style="20" customWidth="1"/>
    <col min="7" max="7" width="9.375" style="20" customWidth="1"/>
    <col min="8" max="8" width="9.625" style="20" customWidth="1"/>
    <col min="9" max="9" width="9.375" style="20" customWidth="1"/>
    <col min="10" max="11" width="8.375" style="20" customWidth="1"/>
    <col min="12" max="12" width="11.75" style="20" customWidth="1"/>
    <col min="13" max="13" width="7.875" style="20" customWidth="1"/>
    <col min="14" max="14" width="5.75" style="20" customWidth="1"/>
    <col min="15" max="15" width="8.375" style="20" customWidth="1"/>
    <col min="16" max="256" width="9" style="20"/>
    <col min="257" max="257" width="5" style="20" customWidth="1"/>
    <col min="258" max="258" width="6.75" style="20" customWidth="1"/>
    <col min="259" max="259" width="9.125" style="20" customWidth="1"/>
    <col min="260" max="260" width="8.25" style="20" customWidth="1"/>
    <col min="261" max="261" width="8.375" style="20" customWidth="1"/>
    <col min="262" max="262" width="7" style="20" customWidth="1"/>
    <col min="263" max="263" width="12.125" style="20" customWidth="1"/>
    <col min="264" max="264" width="6.625" style="20" customWidth="1"/>
    <col min="265" max="265" width="5.75" style="20" customWidth="1"/>
    <col min="266" max="266" width="7.125" style="20" customWidth="1"/>
    <col min="267" max="267" width="9.375" style="20" customWidth="1"/>
    <col min="268" max="268" width="9.625" style="20" customWidth="1"/>
    <col min="269" max="269" width="10.375" style="20" customWidth="1"/>
    <col min="270" max="270" width="8.5" style="20" customWidth="1"/>
    <col min="271" max="271" width="7" style="20" customWidth="1"/>
    <col min="272" max="512" width="9" style="20"/>
    <col min="513" max="513" width="5" style="20" customWidth="1"/>
    <col min="514" max="514" width="6.75" style="20" customWidth="1"/>
    <col min="515" max="515" width="9.125" style="20" customWidth="1"/>
    <col min="516" max="516" width="8.25" style="20" customWidth="1"/>
    <col min="517" max="517" width="8.375" style="20" customWidth="1"/>
    <col min="518" max="518" width="7" style="20" customWidth="1"/>
    <col min="519" max="519" width="12.125" style="20" customWidth="1"/>
    <col min="520" max="520" width="6.625" style="20" customWidth="1"/>
    <col min="521" max="521" width="5.75" style="20" customWidth="1"/>
    <col min="522" max="522" width="7.125" style="20" customWidth="1"/>
    <col min="523" max="523" width="9.375" style="20" customWidth="1"/>
    <col min="524" max="524" width="9.625" style="20" customWidth="1"/>
    <col min="525" max="525" width="10.375" style="20" customWidth="1"/>
    <col min="526" max="526" width="8.5" style="20" customWidth="1"/>
    <col min="527" max="527" width="7" style="20" customWidth="1"/>
    <col min="528" max="768" width="9" style="20"/>
    <col min="769" max="769" width="5" style="20" customWidth="1"/>
    <col min="770" max="770" width="6.75" style="20" customWidth="1"/>
    <col min="771" max="771" width="9.125" style="20" customWidth="1"/>
    <col min="772" max="772" width="8.25" style="20" customWidth="1"/>
    <col min="773" max="773" width="8.375" style="20" customWidth="1"/>
    <col min="774" max="774" width="7" style="20" customWidth="1"/>
    <col min="775" max="775" width="12.125" style="20" customWidth="1"/>
    <col min="776" max="776" width="6.625" style="20" customWidth="1"/>
    <col min="777" max="777" width="5.75" style="20" customWidth="1"/>
    <col min="778" max="778" width="7.125" style="20" customWidth="1"/>
    <col min="779" max="779" width="9.375" style="20" customWidth="1"/>
    <col min="780" max="780" width="9.625" style="20" customWidth="1"/>
    <col min="781" max="781" width="10.375" style="20" customWidth="1"/>
    <col min="782" max="782" width="8.5" style="20" customWidth="1"/>
    <col min="783" max="783" width="7" style="20" customWidth="1"/>
    <col min="784" max="1024" width="9" style="20"/>
    <col min="1025" max="1025" width="5" style="20" customWidth="1"/>
    <col min="1026" max="1026" width="6.75" style="20" customWidth="1"/>
    <col min="1027" max="1027" width="9.125" style="20" customWidth="1"/>
    <col min="1028" max="1028" width="8.25" style="20" customWidth="1"/>
    <col min="1029" max="1029" width="8.375" style="20" customWidth="1"/>
    <col min="1030" max="1030" width="7" style="20" customWidth="1"/>
    <col min="1031" max="1031" width="12.125" style="20" customWidth="1"/>
    <col min="1032" max="1032" width="6.625" style="20" customWidth="1"/>
    <col min="1033" max="1033" width="5.75" style="20" customWidth="1"/>
    <col min="1034" max="1034" width="7.125" style="20" customWidth="1"/>
    <col min="1035" max="1035" width="9.375" style="20" customWidth="1"/>
    <col min="1036" max="1036" width="9.625" style="20" customWidth="1"/>
    <col min="1037" max="1037" width="10.375" style="20" customWidth="1"/>
    <col min="1038" max="1038" width="8.5" style="20" customWidth="1"/>
    <col min="1039" max="1039" width="7" style="20" customWidth="1"/>
    <col min="1040" max="1280" width="9" style="20"/>
    <col min="1281" max="1281" width="5" style="20" customWidth="1"/>
    <col min="1282" max="1282" width="6.75" style="20" customWidth="1"/>
    <col min="1283" max="1283" width="9.125" style="20" customWidth="1"/>
    <col min="1284" max="1284" width="8.25" style="20" customWidth="1"/>
    <col min="1285" max="1285" width="8.375" style="20" customWidth="1"/>
    <col min="1286" max="1286" width="7" style="20" customWidth="1"/>
    <col min="1287" max="1287" width="12.125" style="20" customWidth="1"/>
    <col min="1288" max="1288" width="6.625" style="20" customWidth="1"/>
    <col min="1289" max="1289" width="5.75" style="20" customWidth="1"/>
    <col min="1290" max="1290" width="7.125" style="20" customWidth="1"/>
    <col min="1291" max="1291" width="9.375" style="20" customWidth="1"/>
    <col min="1292" max="1292" width="9.625" style="20" customWidth="1"/>
    <col min="1293" max="1293" width="10.375" style="20" customWidth="1"/>
    <col min="1294" max="1294" width="8.5" style="20" customWidth="1"/>
    <col min="1295" max="1295" width="7" style="20" customWidth="1"/>
    <col min="1296" max="1536" width="9" style="20"/>
    <col min="1537" max="1537" width="5" style="20" customWidth="1"/>
    <col min="1538" max="1538" width="6.75" style="20" customWidth="1"/>
    <col min="1539" max="1539" width="9.125" style="20" customWidth="1"/>
    <col min="1540" max="1540" width="8.25" style="20" customWidth="1"/>
    <col min="1541" max="1541" width="8.375" style="20" customWidth="1"/>
    <col min="1542" max="1542" width="7" style="20" customWidth="1"/>
    <col min="1543" max="1543" width="12.125" style="20" customWidth="1"/>
    <col min="1544" max="1544" width="6.625" style="20" customWidth="1"/>
    <col min="1545" max="1545" width="5.75" style="20" customWidth="1"/>
    <col min="1546" max="1546" width="7.125" style="20" customWidth="1"/>
    <col min="1547" max="1547" width="9.375" style="20" customWidth="1"/>
    <col min="1548" max="1548" width="9.625" style="20" customWidth="1"/>
    <col min="1549" max="1549" width="10.375" style="20" customWidth="1"/>
    <col min="1550" max="1550" width="8.5" style="20" customWidth="1"/>
    <col min="1551" max="1551" width="7" style="20" customWidth="1"/>
    <col min="1552" max="1792" width="9" style="20"/>
    <col min="1793" max="1793" width="5" style="20" customWidth="1"/>
    <col min="1794" max="1794" width="6.75" style="20" customWidth="1"/>
    <col min="1795" max="1795" width="9.125" style="20" customWidth="1"/>
    <col min="1796" max="1796" width="8.25" style="20" customWidth="1"/>
    <col min="1797" max="1797" width="8.375" style="20" customWidth="1"/>
    <col min="1798" max="1798" width="7" style="20" customWidth="1"/>
    <col min="1799" max="1799" width="12.125" style="20" customWidth="1"/>
    <col min="1800" max="1800" width="6.625" style="20" customWidth="1"/>
    <col min="1801" max="1801" width="5.75" style="20" customWidth="1"/>
    <col min="1802" max="1802" width="7.125" style="20" customWidth="1"/>
    <col min="1803" max="1803" width="9.375" style="20" customWidth="1"/>
    <col min="1804" max="1804" width="9.625" style="20" customWidth="1"/>
    <col min="1805" max="1805" width="10.375" style="20" customWidth="1"/>
    <col min="1806" max="1806" width="8.5" style="20" customWidth="1"/>
    <col min="1807" max="1807" width="7" style="20" customWidth="1"/>
    <col min="1808" max="2048" width="9" style="20"/>
    <col min="2049" max="2049" width="5" style="20" customWidth="1"/>
    <col min="2050" max="2050" width="6.75" style="20" customWidth="1"/>
    <col min="2051" max="2051" width="9.125" style="20" customWidth="1"/>
    <col min="2052" max="2052" width="8.25" style="20" customWidth="1"/>
    <col min="2053" max="2053" width="8.375" style="20" customWidth="1"/>
    <col min="2054" max="2054" width="7" style="20" customWidth="1"/>
    <col min="2055" max="2055" width="12.125" style="20" customWidth="1"/>
    <col min="2056" max="2056" width="6.625" style="20" customWidth="1"/>
    <col min="2057" max="2057" width="5.75" style="20" customWidth="1"/>
    <col min="2058" max="2058" width="7.125" style="20" customWidth="1"/>
    <col min="2059" max="2059" width="9.375" style="20" customWidth="1"/>
    <col min="2060" max="2060" width="9.625" style="20" customWidth="1"/>
    <col min="2061" max="2061" width="10.375" style="20" customWidth="1"/>
    <col min="2062" max="2062" width="8.5" style="20" customWidth="1"/>
    <col min="2063" max="2063" width="7" style="20" customWidth="1"/>
    <col min="2064" max="2304" width="9" style="20"/>
    <col min="2305" max="2305" width="5" style="20" customWidth="1"/>
    <col min="2306" max="2306" width="6.75" style="20" customWidth="1"/>
    <col min="2307" max="2307" width="9.125" style="20" customWidth="1"/>
    <col min="2308" max="2308" width="8.25" style="20" customWidth="1"/>
    <col min="2309" max="2309" width="8.375" style="20" customWidth="1"/>
    <col min="2310" max="2310" width="7" style="20" customWidth="1"/>
    <col min="2311" max="2311" width="12.125" style="20" customWidth="1"/>
    <col min="2312" max="2312" width="6.625" style="20" customWidth="1"/>
    <col min="2313" max="2313" width="5.75" style="20" customWidth="1"/>
    <col min="2314" max="2314" width="7.125" style="20" customWidth="1"/>
    <col min="2315" max="2315" width="9.375" style="20" customWidth="1"/>
    <col min="2316" max="2316" width="9.625" style="20" customWidth="1"/>
    <col min="2317" max="2317" width="10.375" style="20" customWidth="1"/>
    <col min="2318" max="2318" width="8.5" style="20" customWidth="1"/>
    <col min="2319" max="2319" width="7" style="20" customWidth="1"/>
    <col min="2320" max="2560" width="9" style="20"/>
    <col min="2561" max="2561" width="5" style="20" customWidth="1"/>
    <col min="2562" max="2562" width="6.75" style="20" customWidth="1"/>
    <col min="2563" max="2563" width="9.125" style="20" customWidth="1"/>
    <col min="2564" max="2564" width="8.25" style="20" customWidth="1"/>
    <col min="2565" max="2565" width="8.375" style="20" customWidth="1"/>
    <col min="2566" max="2566" width="7" style="20" customWidth="1"/>
    <col min="2567" max="2567" width="12.125" style="20" customWidth="1"/>
    <col min="2568" max="2568" width="6.625" style="20" customWidth="1"/>
    <col min="2569" max="2569" width="5.75" style="20" customWidth="1"/>
    <col min="2570" max="2570" width="7.125" style="20" customWidth="1"/>
    <col min="2571" max="2571" width="9.375" style="20" customWidth="1"/>
    <col min="2572" max="2572" width="9.625" style="20" customWidth="1"/>
    <col min="2573" max="2573" width="10.375" style="20" customWidth="1"/>
    <col min="2574" max="2574" width="8.5" style="20" customWidth="1"/>
    <col min="2575" max="2575" width="7" style="20" customWidth="1"/>
    <col min="2576" max="2816" width="9" style="20"/>
    <col min="2817" max="2817" width="5" style="20" customWidth="1"/>
    <col min="2818" max="2818" width="6.75" style="20" customWidth="1"/>
    <col min="2819" max="2819" width="9.125" style="20" customWidth="1"/>
    <col min="2820" max="2820" width="8.25" style="20" customWidth="1"/>
    <col min="2821" max="2821" width="8.375" style="20" customWidth="1"/>
    <col min="2822" max="2822" width="7" style="20" customWidth="1"/>
    <col min="2823" max="2823" width="12.125" style="20" customWidth="1"/>
    <col min="2824" max="2824" width="6.625" style="20" customWidth="1"/>
    <col min="2825" max="2825" width="5.75" style="20" customWidth="1"/>
    <col min="2826" max="2826" width="7.125" style="20" customWidth="1"/>
    <col min="2827" max="2827" width="9.375" style="20" customWidth="1"/>
    <col min="2828" max="2828" width="9.625" style="20" customWidth="1"/>
    <col min="2829" max="2829" width="10.375" style="20" customWidth="1"/>
    <col min="2830" max="2830" width="8.5" style="20" customWidth="1"/>
    <col min="2831" max="2831" width="7" style="20" customWidth="1"/>
    <col min="2832" max="3072" width="9" style="20"/>
    <col min="3073" max="3073" width="5" style="20" customWidth="1"/>
    <col min="3074" max="3074" width="6.75" style="20" customWidth="1"/>
    <col min="3075" max="3075" width="9.125" style="20" customWidth="1"/>
    <col min="3076" max="3076" width="8.25" style="20" customWidth="1"/>
    <col min="3077" max="3077" width="8.375" style="20" customWidth="1"/>
    <col min="3078" max="3078" width="7" style="20" customWidth="1"/>
    <col min="3079" max="3079" width="12.125" style="20" customWidth="1"/>
    <col min="3080" max="3080" width="6.625" style="20" customWidth="1"/>
    <col min="3081" max="3081" width="5.75" style="20" customWidth="1"/>
    <col min="3082" max="3082" width="7.125" style="20" customWidth="1"/>
    <col min="3083" max="3083" width="9.375" style="20" customWidth="1"/>
    <col min="3084" max="3084" width="9.625" style="20" customWidth="1"/>
    <col min="3085" max="3085" width="10.375" style="20" customWidth="1"/>
    <col min="3086" max="3086" width="8.5" style="20" customWidth="1"/>
    <col min="3087" max="3087" width="7" style="20" customWidth="1"/>
    <col min="3088" max="3328" width="9" style="20"/>
    <col min="3329" max="3329" width="5" style="20" customWidth="1"/>
    <col min="3330" max="3330" width="6.75" style="20" customWidth="1"/>
    <col min="3331" max="3331" width="9.125" style="20" customWidth="1"/>
    <col min="3332" max="3332" width="8.25" style="20" customWidth="1"/>
    <col min="3333" max="3333" width="8.375" style="20" customWidth="1"/>
    <col min="3334" max="3334" width="7" style="20" customWidth="1"/>
    <col min="3335" max="3335" width="12.125" style="20" customWidth="1"/>
    <col min="3336" max="3336" width="6.625" style="20" customWidth="1"/>
    <col min="3337" max="3337" width="5.75" style="20" customWidth="1"/>
    <col min="3338" max="3338" width="7.125" style="20" customWidth="1"/>
    <col min="3339" max="3339" width="9.375" style="20" customWidth="1"/>
    <col min="3340" max="3340" width="9.625" style="20" customWidth="1"/>
    <col min="3341" max="3341" width="10.375" style="20" customWidth="1"/>
    <col min="3342" max="3342" width="8.5" style="20" customWidth="1"/>
    <col min="3343" max="3343" width="7" style="20" customWidth="1"/>
    <col min="3344" max="3584" width="9" style="20"/>
    <col min="3585" max="3585" width="5" style="20" customWidth="1"/>
    <col min="3586" max="3586" width="6.75" style="20" customWidth="1"/>
    <col min="3587" max="3587" width="9.125" style="20" customWidth="1"/>
    <col min="3588" max="3588" width="8.25" style="20" customWidth="1"/>
    <col min="3589" max="3589" width="8.375" style="20" customWidth="1"/>
    <col min="3590" max="3590" width="7" style="20" customWidth="1"/>
    <col min="3591" max="3591" width="12.125" style="20" customWidth="1"/>
    <col min="3592" max="3592" width="6.625" style="20" customWidth="1"/>
    <col min="3593" max="3593" width="5.75" style="20" customWidth="1"/>
    <col min="3594" max="3594" width="7.125" style="20" customWidth="1"/>
    <col min="3595" max="3595" width="9.375" style="20" customWidth="1"/>
    <col min="3596" max="3596" width="9.625" style="20" customWidth="1"/>
    <col min="3597" max="3597" width="10.375" style="20" customWidth="1"/>
    <col min="3598" max="3598" width="8.5" style="20" customWidth="1"/>
    <col min="3599" max="3599" width="7" style="20" customWidth="1"/>
    <col min="3600" max="3840" width="9" style="20"/>
    <col min="3841" max="3841" width="5" style="20" customWidth="1"/>
    <col min="3842" max="3842" width="6.75" style="20" customWidth="1"/>
    <col min="3843" max="3843" width="9.125" style="20" customWidth="1"/>
    <col min="3844" max="3844" width="8.25" style="20" customWidth="1"/>
    <col min="3845" max="3845" width="8.375" style="20" customWidth="1"/>
    <col min="3846" max="3846" width="7" style="20" customWidth="1"/>
    <col min="3847" max="3847" width="12.125" style="20" customWidth="1"/>
    <col min="3848" max="3848" width="6.625" style="20" customWidth="1"/>
    <col min="3849" max="3849" width="5.75" style="20" customWidth="1"/>
    <col min="3850" max="3850" width="7.125" style="20" customWidth="1"/>
    <col min="3851" max="3851" width="9.375" style="20" customWidth="1"/>
    <col min="3852" max="3852" width="9.625" style="20" customWidth="1"/>
    <col min="3853" max="3853" width="10.375" style="20" customWidth="1"/>
    <col min="3854" max="3854" width="8.5" style="20" customWidth="1"/>
    <col min="3855" max="3855" width="7" style="20" customWidth="1"/>
    <col min="3856" max="4096" width="9" style="20"/>
    <col min="4097" max="4097" width="5" style="20" customWidth="1"/>
    <col min="4098" max="4098" width="6.75" style="20" customWidth="1"/>
    <col min="4099" max="4099" width="9.125" style="20" customWidth="1"/>
    <col min="4100" max="4100" width="8.25" style="20" customWidth="1"/>
    <col min="4101" max="4101" width="8.375" style="20" customWidth="1"/>
    <col min="4102" max="4102" width="7" style="20" customWidth="1"/>
    <col min="4103" max="4103" width="12.125" style="20" customWidth="1"/>
    <col min="4104" max="4104" width="6.625" style="20" customWidth="1"/>
    <col min="4105" max="4105" width="5.75" style="20" customWidth="1"/>
    <col min="4106" max="4106" width="7.125" style="20" customWidth="1"/>
    <col min="4107" max="4107" width="9.375" style="20" customWidth="1"/>
    <col min="4108" max="4108" width="9.625" style="20" customWidth="1"/>
    <col min="4109" max="4109" width="10.375" style="20" customWidth="1"/>
    <col min="4110" max="4110" width="8.5" style="20" customWidth="1"/>
    <col min="4111" max="4111" width="7" style="20" customWidth="1"/>
    <col min="4112" max="4352" width="9" style="20"/>
    <col min="4353" max="4353" width="5" style="20" customWidth="1"/>
    <col min="4354" max="4354" width="6.75" style="20" customWidth="1"/>
    <col min="4355" max="4355" width="9.125" style="20" customWidth="1"/>
    <col min="4356" max="4356" width="8.25" style="20" customWidth="1"/>
    <col min="4357" max="4357" width="8.375" style="20" customWidth="1"/>
    <col min="4358" max="4358" width="7" style="20" customWidth="1"/>
    <col min="4359" max="4359" width="12.125" style="20" customWidth="1"/>
    <col min="4360" max="4360" width="6.625" style="20" customWidth="1"/>
    <col min="4361" max="4361" width="5.75" style="20" customWidth="1"/>
    <col min="4362" max="4362" width="7.125" style="20" customWidth="1"/>
    <col min="4363" max="4363" width="9.375" style="20" customWidth="1"/>
    <col min="4364" max="4364" width="9.625" style="20" customWidth="1"/>
    <col min="4365" max="4365" width="10.375" style="20" customWidth="1"/>
    <col min="4366" max="4366" width="8.5" style="20" customWidth="1"/>
    <col min="4367" max="4367" width="7" style="20" customWidth="1"/>
    <col min="4368" max="4608" width="9" style="20"/>
    <col min="4609" max="4609" width="5" style="20" customWidth="1"/>
    <col min="4610" max="4610" width="6.75" style="20" customWidth="1"/>
    <col min="4611" max="4611" width="9.125" style="20" customWidth="1"/>
    <col min="4612" max="4612" width="8.25" style="20" customWidth="1"/>
    <col min="4613" max="4613" width="8.375" style="20" customWidth="1"/>
    <col min="4614" max="4614" width="7" style="20" customWidth="1"/>
    <col min="4615" max="4615" width="12.125" style="20" customWidth="1"/>
    <col min="4616" max="4616" width="6.625" style="20" customWidth="1"/>
    <col min="4617" max="4617" width="5.75" style="20" customWidth="1"/>
    <col min="4618" max="4618" width="7.125" style="20" customWidth="1"/>
    <col min="4619" max="4619" width="9.375" style="20" customWidth="1"/>
    <col min="4620" max="4620" width="9.625" style="20" customWidth="1"/>
    <col min="4621" max="4621" width="10.375" style="20" customWidth="1"/>
    <col min="4622" max="4622" width="8.5" style="20" customWidth="1"/>
    <col min="4623" max="4623" width="7" style="20" customWidth="1"/>
    <col min="4624" max="4864" width="9" style="20"/>
    <col min="4865" max="4865" width="5" style="20" customWidth="1"/>
    <col min="4866" max="4866" width="6.75" style="20" customWidth="1"/>
    <col min="4867" max="4867" width="9.125" style="20" customWidth="1"/>
    <col min="4868" max="4868" width="8.25" style="20" customWidth="1"/>
    <col min="4869" max="4869" width="8.375" style="20" customWidth="1"/>
    <col min="4870" max="4870" width="7" style="20" customWidth="1"/>
    <col min="4871" max="4871" width="12.125" style="20" customWidth="1"/>
    <col min="4872" max="4872" width="6.625" style="20" customWidth="1"/>
    <col min="4873" max="4873" width="5.75" style="20" customWidth="1"/>
    <col min="4874" max="4874" width="7.125" style="20" customWidth="1"/>
    <col min="4875" max="4875" width="9.375" style="20" customWidth="1"/>
    <col min="4876" max="4876" width="9.625" style="20" customWidth="1"/>
    <col min="4877" max="4877" width="10.375" style="20" customWidth="1"/>
    <col min="4878" max="4878" width="8.5" style="20" customWidth="1"/>
    <col min="4879" max="4879" width="7" style="20" customWidth="1"/>
    <col min="4880" max="5120" width="9" style="20"/>
    <col min="5121" max="5121" width="5" style="20" customWidth="1"/>
    <col min="5122" max="5122" width="6.75" style="20" customWidth="1"/>
    <col min="5123" max="5123" width="9.125" style="20" customWidth="1"/>
    <col min="5124" max="5124" width="8.25" style="20" customWidth="1"/>
    <col min="5125" max="5125" width="8.375" style="20" customWidth="1"/>
    <col min="5126" max="5126" width="7" style="20" customWidth="1"/>
    <col min="5127" max="5127" width="12.125" style="20" customWidth="1"/>
    <col min="5128" max="5128" width="6.625" style="20" customWidth="1"/>
    <col min="5129" max="5129" width="5.75" style="20" customWidth="1"/>
    <col min="5130" max="5130" width="7.125" style="20" customWidth="1"/>
    <col min="5131" max="5131" width="9.375" style="20" customWidth="1"/>
    <col min="5132" max="5132" width="9.625" style="20" customWidth="1"/>
    <col min="5133" max="5133" width="10.375" style="20" customWidth="1"/>
    <col min="5134" max="5134" width="8.5" style="20" customWidth="1"/>
    <col min="5135" max="5135" width="7" style="20" customWidth="1"/>
    <col min="5136" max="5376" width="9" style="20"/>
    <col min="5377" max="5377" width="5" style="20" customWidth="1"/>
    <col min="5378" max="5378" width="6.75" style="20" customWidth="1"/>
    <col min="5379" max="5379" width="9.125" style="20" customWidth="1"/>
    <col min="5380" max="5380" width="8.25" style="20" customWidth="1"/>
    <col min="5381" max="5381" width="8.375" style="20" customWidth="1"/>
    <col min="5382" max="5382" width="7" style="20" customWidth="1"/>
    <col min="5383" max="5383" width="12.125" style="20" customWidth="1"/>
    <col min="5384" max="5384" width="6.625" style="20" customWidth="1"/>
    <col min="5385" max="5385" width="5.75" style="20" customWidth="1"/>
    <col min="5386" max="5386" width="7.125" style="20" customWidth="1"/>
    <col min="5387" max="5387" width="9.375" style="20" customWidth="1"/>
    <col min="5388" max="5388" width="9.625" style="20" customWidth="1"/>
    <col min="5389" max="5389" width="10.375" style="20" customWidth="1"/>
    <col min="5390" max="5390" width="8.5" style="20" customWidth="1"/>
    <col min="5391" max="5391" width="7" style="20" customWidth="1"/>
    <col min="5392" max="5632" width="9" style="20"/>
    <col min="5633" max="5633" width="5" style="20" customWidth="1"/>
    <col min="5634" max="5634" width="6.75" style="20" customWidth="1"/>
    <col min="5635" max="5635" width="9.125" style="20" customWidth="1"/>
    <col min="5636" max="5636" width="8.25" style="20" customWidth="1"/>
    <col min="5637" max="5637" width="8.375" style="20" customWidth="1"/>
    <col min="5638" max="5638" width="7" style="20" customWidth="1"/>
    <col min="5639" max="5639" width="12.125" style="20" customWidth="1"/>
    <col min="5640" max="5640" width="6.625" style="20" customWidth="1"/>
    <col min="5641" max="5641" width="5.75" style="20" customWidth="1"/>
    <col min="5642" max="5642" width="7.125" style="20" customWidth="1"/>
    <col min="5643" max="5643" width="9.375" style="20" customWidth="1"/>
    <col min="5644" max="5644" width="9.625" style="20" customWidth="1"/>
    <col min="5645" max="5645" width="10.375" style="20" customWidth="1"/>
    <col min="5646" max="5646" width="8.5" style="20" customWidth="1"/>
    <col min="5647" max="5647" width="7" style="20" customWidth="1"/>
    <col min="5648" max="5888" width="9" style="20"/>
    <col min="5889" max="5889" width="5" style="20" customWidth="1"/>
    <col min="5890" max="5890" width="6.75" style="20" customWidth="1"/>
    <col min="5891" max="5891" width="9.125" style="20" customWidth="1"/>
    <col min="5892" max="5892" width="8.25" style="20" customWidth="1"/>
    <col min="5893" max="5893" width="8.375" style="20" customWidth="1"/>
    <col min="5894" max="5894" width="7" style="20" customWidth="1"/>
    <col min="5895" max="5895" width="12.125" style="20" customWidth="1"/>
    <col min="5896" max="5896" width="6.625" style="20" customWidth="1"/>
    <col min="5897" max="5897" width="5.75" style="20" customWidth="1"/>
    <col min="5898" max="5898" width="7.125" style="20" customWidth="1"/>
    <col min="5899" max="5899" width="9.375" style="20" customWidth="1"/>
    <col min="5900" max="5900" width="9.625" style="20" customWidth="1"/>
    <col min="5901" max="5901" width="10.375" style="20" customWidth="1"/>
    <col min="5902" max="5902" width="8.5" style="20" customWidth="1"/>
    <col min="5903" max="5903" width="7" style="20" customWidth="1"/>
    <col min="5904" max="6144" width="9" style="20"/>
    <col min="6145" max="6145" width="5" style="20" customWidth="1"/>
    <col min="6146" max="6146" width="6.75" style="20" customWidth="1"/>
    <col min="6147" max="6147" width="9.125" style="20" customWidth="1"/>
    <col min="6148" max="6148" width="8.25" style="20" customWidth="1"/>
    <col min="6149" max="6149" width="8.375" style="20" customWidth="1"/>
    <col min="6150" max="6150" width="7" style="20" customWidth="1"/>
    <col min="6151" max="6151" width="12.125" style="20" customWidth="1"/>
    <col min="6152" max="6152" width="6.625" style="20" customWidth="1"/>
    <col min="6153" max="6153" width="5.75" style="20" customWidth="1"/>
    <col min="6154" max="6154" width="7.125" style="20" customWidth="1"/>
    <col min="6155" max="6155" width="9.375" style="20" customWidth="1"/>
    <col min="6156" max="6156" width="9.625" style="20" customWidth="1"/>
    <col min="6157" max="6157" width="10.375" style="20" customWidth="1"/>
    <col min="6158" max="6158" width="8.5" style="20" customWidth="1"/>
    <col min="6159" max="6159" width="7" style="20" customWidth="1"/>
    <col min="6160" max="6400" width="9" style="20"/>
    <col min="6401" max="6401" width="5" style="20" customWidth="1"/>
    <col min="6402" max="6402" width="6.75" style="20" customWidth="1"/>
    <col min="6403" max="6403" width="9.125" style="20" customWidth="1"/>
    <col min="6404" max="6404" width="8.25" style="20" customWidth="1"/>
    <col min="6405" max="6405" width="8.375" style="20" customWidth="1"/>
    <col min="6406" max="6406" width="7" style="20" customWidth="1"/>
    <col min="6407" max="6407" width="12.125" style="20" customWidth="1"/>
    <col min="6408" max="6408" width="6.625" style="20" customWidth="1"/>
    <col min="6409" max="6409" width="5.75" style="20" customWidth="1"/>
    <col min="6410" max="6410" width="7.125" style="20" customWidth="1"/>
    <col min="6411" max="6411" width="9.375" style="20" customWidth="1"/>
    <col min="6412" max="6412" width="9.625" style="20" customWidth="1"/>
    <col min="6413" max="6413" width="10.375" style="20" customWidth="1"/>
    <col min="6414" max="6414" width="8.5" style="20" customWidth="1"/>
    <col min="6415" max="6415" width="7" style="20" customWidth="1"/>
    <col min="6416" max="6656" width="9" style="20"/>
    <col min="6657" max="6657" width="5" style="20" customWidth="1"/>
    <col min="6658" max="6658" width="6.75" style="20" customWidth="1"/>
    <col min="6659" max="6659" width="9.125" style="20" customWidth="1"/>
    <col min="6660" max="6660" width="8.25" style="20" customWidth="1"/>
    <col min="6661" max="6661" width="8.375" style="20" customWidth="1"/>
    <col min="6662" max="6662" width="7" style="20" customWidth="1"/>
    <col min="6663" max="6663" width="12.125" style="20" customWidth="1"/>
    <col min="6664" max="6664" width="6.625" style="20" customWidth="1"/>
    <col min="6665" max="6665" width="5.75" style="20" customWidth="1"/>
    <col min="6666" max="6666" width="7.125" style="20" customWidth="1"/>
    <col min="6667" max="6667" width="9.375" style="20" customWidth="1"/>
    <col min="6668" max="6668" width="9.625" style="20" customWidth="1"/>
    <col min="6669" max="6669" width="10.375" style="20" customWidth="1"/>
    <col min="6670" max="6670" width="8.5" style="20" customWidth="1"/>
    <col min="6671" max="6671" width="7" style="20" customWidth="1"/>
    <col min="6672" max="6912" width="9" style="20"/>
    <col min="6913" max="6913" width="5" style="20" customWidth="1"/>
    <col min="6914" max="6914" width="6.75" style="20" customWidth="1"/>
    <col min="6915" max="6915" width="9.125" style="20" customWidth="1"/>
    <col min="6916" max="6916" width="8.25" style="20" customWidth="1"/>
    <col min="6917" max="6917" width="8.375" style="20" customWidth="1"/>
    <col min="6918" max="6918" width="7" style="20" customWidth="1"/>
    <col min="6919" max="6919" width="12.125" style="20" customWidth="1"/>
    <col min="6920" max="6920" width="6.625" style="20" customWidth="1"/>
    <col min="6921" max="6921" width="5.75" style="20" customWidth="1"/>
    <col min="6922" max="6922" width="7.125" style="20" customWidth="1"/>
    <col min="6923" max="6923" width="9.375" style="20" customWidth="1"/>
    <col min="6924" max="6924" width="9.625" style="20" customWidth="1"/>
    <col min="6925" max="6925" width="10.375" style="20" customWidth="1"/>
    <col min="6926" max="6926" width="8.5" style="20" customWidth="1"/>
    <col min="6927" max="6927" width="7" style="20" customWidth="1"/>
    <col min="6928" max="7168" width="9" style="20"/>
    <col min="7169" max="7169" width="5" style="20" customWidth="1"/>
    <col min="7170" max="7170" width="6.75" style="20" customWidth="1"/>
    <col min="7171" max="7171" width="9.125" style="20" customWidth="1"/>
    <col min="7172" max="7172" width="8.25" style="20" customWidth="1"/>
    <col min="7173" max="7173" width="8.375" style="20" customWidth="1"/>
    <col min="7174" max="7174" width="7" style="20" customWidth="1"/>
    <col min="7175" max="7175" width="12.125" style="20" customWidth="1"/>
    <col min="7176" max="7176" width="6.625" style="20" customWidth="1"/>
    <col min="7177" max="7177" width="5.75" style="20" customWidth="1"/>
    <col min="7178" max="7178" width="7.125" style="20" customWidth="1"/>
    <col min="7179" max="7179" width="9.375" style="20" customWidth="1"/>
    <col min="7180" max="7180" width="9.625" style="20" customWidth="1"/>
    <col min="7181" max="7181" width="10.375" style="20" customWidth="1"/>
    <col min="7182" max="7182" width="8.5" style="20" customWidth="1"/>
    <col min="7183" max="7183" width="7" style="20" customWidth="1"/>
    <col min="7184" max="7424" width="9" style="20"/>
    <col min="7425" max="7425" width="5" style="20" customWidth="1"/>
    <col min="7426" max="7426" width="6.75" style="20" customWidth="1"/>
    <col min="7427" max="7427" width="9.125" style="20" customWidth="1"/>
    <col min="7428" max="7428" width="8.25" style="20" customWidth="1"/>
    <col min="7429" max="7429" width="8.375" style="20" customWidth="1"/>
    <col min="7430" max="7430" width="7" style="20" customWidth="1"/>
    <col min="7431" max="7431" width="12.125" style="20" customWidth="1"/>
    <col min="7432" max="7432" width="6.625" style="20" customWidth="1"/>
    <col min="7433" max="7433" width="5.75" style="20" customWidth="1"/>
    <col min="7434" max="7434" width="7.125" style="20" customWidth="1"/>
    <col min="7435" max="7435" width="9.375" style="20" customWidth="1"/>
    <col min="7436" max="7436" width="9.625" style="20" customWidth="1"/>
    <col min="7437" max="7437" width="10.375" style="20" customWidth="1"/>
    <col min="7438" max="7438" width="8.5" style="20" customWidth="1"/>
    <col min="7439" max="7439" width="7" style="20" customWidth="1"/>
    <col min="7440" max="7680" width="9" style="20"/>
    <col min="7681" max="7681" width="5" style="20" customWidth="1"/>
    <col min="7682" max="7682" width="6.75" style="20" customWidth="1"/>
    <col min="7683" max="7683" width="9.125" style="20" customWidth="1"/>
    <col min="7684" max="7684" width="8.25" style="20" customWidth="1"/>
    <col min="7685" max="7685" width="8.375" style="20" customWidth="1"/>
    <col min="7686" max="7686" width="7" style="20" customWidth="1"/>
    <col min="7687" max="7687" width="12.125" style="20" customWidth="1"/>
    <col min="7688" max="7688" width="6.625" style="20" customWidth="1"/>
    <col min="7689" max="7689" width="5.75" style="20" customWidth="1"/>
    <col min="7690" max="7690" width="7.125" style="20" customWidth="1"/>
    <col min="7691" max="7691" width="9.375" style="20" customWidth="1"/>
    <col min="7692" max="7692" width="9.625" style="20" customWidth="1"/>
    <col min="7693" max="7693" width="10.375" style="20" customWidth="1"/>
    <col min="7694" max="7694" width="8.5" style="20" customWidth="1"/>
    <col min="7695" max="7695" width="7" style="20" customWidth="1"/>
    <col min="7696" max="7936" width="9" style="20"/>
    <col min="7937" max="7937" width="5" style="20" customWidth="1"/>
    <col min="7938" max="7938" width="6.75" style="20" customWidth="1"/>
    <col min="7939" max="7939" width="9.125" style="20" customWidth="1"/>
    <col min="7940" max="7940" width="8.25" style="20" customWidth="1"/>
    <col min="7941" max="7941" width="8.375" style="20" customWidth="1"/>
    <col min="7942" max="7942" width="7" style="20" customWidth="1"/>
    <col min="7943" max="7943" width="12.125" style="20" customWidth="1"/>
    <col min="7944" max="7944" width="6.625" style="20" customWidth="1"/>
    <col min="7945" max="7945" width="5.75" style="20" customWidth="1"/>
    <col min="7946" max="7946" width="7.125" style="20" customWidth="1"/>
    <col min="7947" max="7947" width="9.375" style="20" customWidth="1"/>
    <col min="7948" max="7948" width="9.625" style="20" customWidth="1"/>
    <col min="7949" max="7949" width="10.375" style="20" customWidth="1"/>
    <col min="7950" max="7950" width="8.5" style="20" customWidth="1"/>
    <col min="7951" max="7951" width="7" style="20" customWidth="1"/>
    <col min="7952" max="8192" width="9" style="20"/>
    <col min="8193" max="8193" width="5" style="20" customWidth="1"/>
    <col min="8194" max="8194" width="6.75" style="20" customWidth="1"/>
    <col min="8195" max="8195" width="9.125" style="20" customWidth="1"/>
    <col min="8196" max="8196" width="8.25" style="20" customWidth="1"/>
    <col min="8197" max="8197" width="8.375" style="20" customWidth="1"/>
    <col min="8198" max="8198" width="7" style="20" customWidth="1"/>
    <col min="8199" max="8199" width="12.125" style="20" customWidth="1"/>
    <col min="8200" max="8200" width="6.625" style="20" customWidth="1"/>
    <col min="8201" max="8201" width="5.75" style="20" customWidth="1"/>
    <col min="8202" max="8202" width="7.125" style="20" customWidth="1"/>
    <col min="8203" max="8203" width="9.375" style="20" customWidth="1"/>
    <col min="8204" max="8204" width="9.625" style="20" customWidth="1"/>
    <col min="8205" max="8205" width="10.375" style="20" customWidth="1"/>
    <col min="8206" max="8206" width="8.5" style="20" customWidth="1"/>
    <col min="8207" max="8207" width="7" style="20" customWidth="1"/>
    <col min="8208" max="8448" width="9" style="20"/>
    <col min="8449" max="8449" width="5" style="20" customWidth="1"/>
    <col min="8450" max="8450" width="6.75" style="20" customWidth="1"/>
    <col min="8451" max="8451" width="9.125" style="20" customWidth="1"/>
    <col min="8452" max="8452" width="8.25" style="20" customWidth="1"/>
    <col min="8453" max="8453" width="8.375" style="20" customWidth="1"/>
    <col min="8454" max="8454" width="7" style="20" customWidth="1"/>
    <col min="8455" max="8455" width="12.125" style="20" customWidth="1"/>
    <col min="8456" max="8456" width="6.625" style="20" customWidth="1"/>
    <col min="8457" max="8457" width="5.75" style="20" customWidth="1"/>
    <col min="8458" max="8458" width="7.125" style="20" customWidth="1"/>
    <col min="8459" max="8459" width="9.375" style="20" customWidth="1"/>
    <col min="8460" max="8460" width="9.625" style="20" customWidth="1"/>
    <col min="8461" max="8461" width="10.375" style="20" customWidth="1"/>
    <col min="8462" max="8462" width="8.5" style="20" customWidth="1"/>
    <col min="8463" max="8463" width="7" style="20" customWidth="1"/>
    <col min="8464" max="8704" width="9" style="20"/>
    <col min="8705" max="8705" width="5" style="20" customWidth="1"/>
    <col min="8706" max="8706" width="6.75" style="20" customWidth="1"/>
    <col min="8707" max="8707" width="9.125" style="20" customWidth="1"/>
    <col min="8708" max="8708" width="8.25" style="20" customWidth="1"/>
    <col min="8709" max="8709" width="8.375" style="20" customWidth="1"/>
    <col min="8710" max="8710" width="7" style="20" customWidth="1"/>
    <col min="8711" max="8711" width="12.125" style="20" customWidth="1"/>
    <col min="8712" max="8712" width="6.625" style="20" customWidth="1"/>
    <col min="8713" max="8713" width="5.75" style="20" customWidth="1"/>
    <col min="8714" max="8714" width="7.125" style="20" customWidth="1"/>
    <col min="8715" max="8715" width="9.375" style="20" customWidth="1"/>
    <col min="8716" max="8716" width="9.625" style="20" customWidth="1"/>
    <col min="8717" max="8717" width="10.375" style="20" customWidth="1"/>
    <col min="8718" max="8718" width="8.5" style="20" customWidth="1"/>
    <col min="8719" max="8719" width="7" style="20" customWidth="1"/>
    <col min="8720" max="8960" width="9" style="20"/>
    <col min="8961" max="8961" width="5" style="20" customWidth="1"/>
    <col min="8962" max="8962" width="6.75" style="20" customWidth="1"/>
    <col min="8963" max="8963" width="9.125" style="20" customWidth="1"/>
    <col min="8964" max="8964" width="8.25" style="20" customWidth="1"/>
    <col min="8965" max="8965" width="8.375" style="20" customWidth="1"/>
    <col min="8966" max="8966" width="7" style="20" customWidth="1"/>
    <col min="8967" max="8967" width="12.125" style="20" customWidth="1"/>
    <col min="8968" max="8968" width="6.625" style="20" customWidth="1"/>
    <col min="8969" max="8969" width="5.75" style="20" customWidth="1"/>
    <col min="8970" max="8970" width="7.125" style="20" customWidth="1"/>
    <col min="8971" max="8971" width="9.375" style="20" customWidth="1"/>
    <col min="8972" max="8972" width="9.625" style="20" customWidth="1"/>
    <col min="8973" max="8973" width="10.375" style="20" customWidth="1"/>
    <col min="8974" max="8974" width="8.5" style="20" customWidth="1"/>
    <col min="8975" max="8975" width="7" style="20" customWidth="1"/>
    <col min="8976" max="9216" width="9" style="20"/>
    <col min="9217" max="9217" width="5" style="20" customWidth="1"/>
    <col min="9218" max="9218" width="6.75" style="20" customWidth="1"/>
    <col min="9219" max="9219" width="9.125" style="20" customWidth="1"/>
    <col min="9220" max="9220" width="8.25" style="20" customWidth="1"/>
    <col min="9221" max="9221" width="8.375" style="20" customWidth="1"/>
    <col min="9222" max="9222" width="7" style="20" customWidth="1"/>
    <col min="9223" max="9223" width="12.125" style="20" customWidth="1"/>
    <col min="9224" max="9224" width="6.625" style="20" customWidth="1"/>
    <col min="9225" max="9225" width="5.75" style="20" customWidth="1"/>
    <col min="9226" max="9226" width="7.125" style="20" customWidth="1"/>
    <col min="9227" max="9227" width="9.375" style="20" customWidth="1"/>
    <col min="9228" max="9228" width="9.625" style="20" customWidth="1"/>
    <col min="9229" max="9229" width="10.375" style="20" customWidth="1"/>
    <col min="9230" max="9230" width="8.5" style="20" customWidth="1"/>
    <col min="9231" max="9231" width="7" style="20" customWidth="1"/>
    <col min="9232" max="9472" width="9" style="20"/>
    <col min="9473" max="9473" width="5" style="20" customWidth="1"/>
    <col min="9474" max="9474" width="6.75" style="20" customWidth="1"/>
    <col min="9475" max="9475" width="9.125" style="20" customWidth="1"/>
    <col min="9476" max="9476" width="8.25" style="20" customWidth="1"/>
    <col min="9477" max="9477" width="8.375" style="20" customWidth="1"/>
    <col min="9478" max="9478" width="7" style="20" customWidth="1"/>
    <col min="9479" max="9479" width="12.125" style="20" customWidth="1"/>
    <col min="9480" max="9480" width="6.625" style="20" customWidth="1"/>
    <col min="9481" max="9481" width="5.75" style="20" customWidth="1"/>
    <col min="9482" max="9482" width="7.125" style="20" customWidth="1"/>
    <col min="9483" max="9483" width="9.375" style="20" customWidth="1"/>
    <col min="9484" max="9484" width="9.625" style="20" customWidth="1"/>
    <col min="9485" max="9485" width="10.375" style="20" customWidth="1"/>
    <col min="9486" max="9486" width="8.5" style="20" customWidth="1"/>
    <col min="9487" max="9487" width="7" style="20" customWidth="1"/>
    <col min="9488" max="9728" width="9" style="20"/>
    <col min="9729" max="9729" width="5" style="20" customWidth="1"/>
    <col min="9730" max="9730" width="6.75" style="20" customWidth="1"/>
    <col min="9731" max="9731" width="9.125" style="20" customWidth="1"/>
    <col min="9732" max="9732" width="8.25" style="20" customWidth="1"/>
    <col min="9733" max="9733" width="8.375" style="20" customWidth="1"/>
    <col min="9734" max="9734" width="7" style="20" customWidth="1"/>
    <col min="9735" max="9735" width="12.125" style="20" customWidth="1"/>
    <col min="9736" max="9736" width="6.625" style="20" customWidth="1"/>
    <col min="9737" max="9737" width="5.75" style="20" customWidth="1"/>
    <col min="9738" max="9738" width="7.125" style="20" customWidth="1"/>
    <col min="9739" max="9739" width="9.375" style="20" customWidth="1"/>
    <col min="9740" max="9740" width="9.625" style="20" customWidth="1"/>
    <col min="9741" max="9741" width="10.375" style="20" customWidth="1"/>
    <col min="9742" max="9742" width="8.5" style="20" customWidth="1"/>
    <col min="9743" max="9743" width="7" style="20" customWidth="1"/>
    <col min="9744" max="9984" width="9" style="20"/>
    <col min="9985" max="9985" width="5" style="20" customWidth="1"/>
    <col min="9986" max="9986" width="6.75" style="20" customWidth="1"/>
    <col min="9987" max="9987" width="9.125" style="20" customWidth="1"/>
    <col min="9988" max="9988" width="8.25" style="20" customWidth="1"/>
    <col min="9989" max="9989" width="8.375" style="20" customWidth="1"/>
    <col min="9990" max="9990" width="7" style="20" customWidth="1"/>
    <col min="9991" max="9991" width="12.125" style="20" customWidth="1"/>
    <col min="9992" max="9992" width="6.625" style="20" customWidth="1"/>
    <col min="9993" max="9993" width="5.75" style="20" customWidth="1"/>
    <col min="9994" max="9994" width="7.125" style="20" customWidth="1"/>
    <col min="9995" max="9995" width="9.375" style="20" customWidth="1"/>
    <col min="9996" max="9996" width="9.625" style="20" customWidth="1"/>
    <col min="9997" max="9997" width="10.375" style="20" customWidth="1"/>
    <col min="9998" max="9998" width="8.5" style="20" customWidth="1"/>
    <col min="9999" max="9999" width="7" style="20" customWidth="1"/>
    <col min="10000" max="10240" width="9" style="20"/>
    <col min="10241" max="10241" width="5" style="20" customWidth="1"/>
    <col min="10242" max="10242" width="6.75" style="20" customWidth="1"/>
    <col min="10243" max="10243" width="9.125" style="20" customWidth="1"/>
    <col min="10244" max="10244" width="8.25" style="20" customWidth="1"/>
    <col min="10245" max="10245" width="8.375" style="20" customWidth="1"/>
    <col min="10246" max="10246" width="7" style="20" customWidth="1"/>
    <col min="10247" max="10247" width="12.125" style="20" customWidth="1"/>
    <col min="10248" max="10248" width="6.625" style="20" customWidth="1"/>
    <col min="10249" max="10249" width="5.75" style="20" customWidth="1"/>
    <col min="10250" max="10250" width="7.125" style="20" customWidth="1"/>
    <col min="10251" max="10251" width="9.375" style="20" customWidth="1"/>
    <col min="10252" max="10252" width="9.625" style="20" customWidth="1"/>
    <col min="10253" max="10253" width="10.375" style="20" customWidth="1"/>
    <col min="10254" max="10254" width="8.5" style="20" customWidth="1"/>
    <col min="10255" max="10255" width="7" style="20" customWidth="1"/>
    <col min="10256" max="10496" width="9" style="20"/>
    <col min="10497" max="10497" width="5" style="20" customWidth="1"/>
    <col min="10498" max="10498" width="6.75" style="20" customWidth="1"/>
    <col min="10499" max="10499" width="9.125" style="20" customWidth="1"/>
    <col min="10500" max="10500" width="8.25" style="20" customWidth="1"/>
    <col min="10501" max="10501" width="8.375" style="20" customWidth="1"/>
    <col min="10502" max="10502" width="7" style="20" customWidth="1"/>
    <col min="10503" max="10503" width="12.125" style="20" customWidth="1"/>
    <col min="10504" max="10504" width="6.625" style="20" customWidth="1"/>
    <col min="10505" max="10505" width="5.75" style="20" customWidth="1"/>
    <col min="10506" max="10506" width="7.125" style="20" customWidth="1"/>
    <col min="10507" max="10507" width="9.375" style="20" customWidth="1"/>
    <col min="10508" max="10508" width="9.625" style="20" customWidth="1"/>
    <col min="10509" max="10509" width="10.375" style="20" customWidth="1"/>
    <col min="10510" max="10510" width="8.5" style="20" customWidth="1"/>
    <col min="10511" max="10511" width="7" style="20" customWidth="1"/>
    <col min="10512" max="10752" width="9" style="20"/>
    <col min="10753" max="10753" width="5" style="20" customWidth="1"/>
    <col min="10754" max="10754" width="6.75" style="20" customWidth="1"/>
    <col min="10755" max="10755" width="9.125" style="20" customWidth="1"/>
    <col min="10756" max="10756" width="8.25" style="20" customWidth="1"/>
    <col min="10757" max="10757" width="8.375" style="20" customWidth="1"/>
    <col min="10758" max="10758" width="7" style="20" customWidth="1"/>
    <col min="10759" max="10759" width="12.125" style="20" customWidth="1"/>
    <col min="10760" max="10760" width="6.625" style="20" customWidth="1"/>
    <col min="10761" max="10761" width="5.75" style="20" customWidth="1"/>
    <col min="10762" max="10762" width="7.125" style="20" customWidth="1"/>
    <col min="10763" max="10763" width="9.375" style="20" customWidth="1"/>
    <col min="10764" max="10764" width="9.625" style="20" customWidth="1"/>
    <col min="10765" max="10765" width="10.375" style="20" customWidth="1"/>
    <col min="10766" max="10766" width="8.5" style="20" customWidth="1"/>
    <col min="10767" max="10767" width="7" style="20" customWidth="1"/>
    <col min="10768" max="11008" width="9" style="20"/>
    <col min="11009" max="11009" width="5" style="20" customWidth="1"/>
    <col min="11010" max="11010" width="6.75" style="20" customWidth="1"/>
    <col min="11011" max="11011" width="9.125" style="20" customWidth="1"/>
    <col min="11012" max="11012" width="8.25" style="20" customWidth="1"/>
    <col min="11013" max="11013" width="8.375" style="20" customWidth="1"/>
    <col min="11014" max="11014" width="7" style="20" customWidth="1"/>
    <col min="11015" max="11015" width="12.125" style="20" customWidth="1"/>
    <col min="11016" max="11016" width="6.625" style="20" customWidth="1"/>
    <col min="11017" max="11017" width="5.75" style="20" customWidth="1"/>
    <col min="11018" max="11018" width="7.125" style="20" customWidth="1"/>
    <col min="11019" max="11019" width="9.375" style="20" customWidth="1"/>
    <col min="11020" max="11020" width="9.625" style="20" customWidth="1"/>
    <col min="11021" max="11021" width="10.375" style="20" customWidth="1"/>
    <col min="11022" max="11022" width="8.5" style="20" customWidth="1"/>
    <col min="11023" max="11023" width="7" style="20" customWidth="1"/>
    <col min="11024" max="11264" width="9" style="20"/>
    <col min="11265" max="11265" width="5" style="20" customWidth="1"/>
    <col min="11266" max="11266" width="6.75" style="20" customWidth="1"/>
    <col min="11267" max="11267" width="9.125" style="20" customWidth="1"/>
    <col min="11268" max="11268" width="8.25" style="20" customWidth="1"/>
    <col min="11269" max="11269" width="8.375" style="20" customWidth="1"/>
    <col min="11270" max="11270" width="7" style="20" customWidth="1"/>
    <col min="11271" max="11271" width="12.125" style="20" customWidth="1"/>
    <col min="11272" max="11272" width="6.625" style="20" customWidth="1"/>
    <col min="11273" max="11273" width="5.75" style="20" customWidth="1"/>
    <col min="11274" max="11274" width="7.125" style="20" customWidth="1"/>
    <col min="11275" max="11275" width="9.375" style="20" customWidth="1"/>
    <col min="11276" max="11276" width="9.625" style="20" customWidth="1"/>
    <col min="11277" max="11277" width="10.375" style="20" customWidth="1"/>
    <col min="11278" max="11278" width="8.5" style="20" customWidth="1"/>
    <col min="11279" max="11279" width="7" style="20" customWidth="1"/>
    <col min="11280" max="11520" width="9" style="20"/>
    <col min="11521" max="11521" width="5" style="20" customWidth="1"/>
    <col min="11522" max="11522" width="6.75" style="20" customWidth="1"/>
    <col min="11523" max="11523" width="9.125" style="20" customWidth="1"/>
    <col min="11524" max="11524" width="8.25" style="20" customWidth="1"/>
    <col min="11525" max="11525" width="8.375" style="20" customWidth="1"/>
    <col min="11526" max="11526" width="7" style="20" customWidth="1"/>
    <col min="11527" max="11527" width="12.125" style="20" customWidth="1"/>
    <col min="11528" max="11528" width="6.625" style="20" customWidth="1"/>
    <col min="11529" max="11529" width="5.75" style="20" customWidth="1"/>
    <col min="11530" max="11530" width="7.125" style="20" customWidth="1"/>
    <col min="11531" max="11531" width="9.375" style="20" customWidth="1"/>
    <col min="11532" max="11532" width="9.625" style="20" customWidth="1"/>
    <col min="11533" max="11533" width="10.375" style="20" customWidth="1"/>
    <col min="11534" max="11534" width="8.5" style="20" customWidth="1"/>
    <col min="11535" max="11535" width="7" style="20" customWidth="1"/>
    <col min="11536" max="11776" width="9" style="20"/>
    <col min="11777" max="11777" width="5" style="20" customWidth="1"/>
    <col min="11778" max="11778" width="6.75" style="20" customWidth="1"/>
    <col min="11779" max="11779" width="9.125" style="20" customWidth="1"/>
    <col min="11780" max="11780" width="8.25" style="20" customWidth="1"/>
    <col min="11781" max="11781" width="8.375" style="20" customWidth="1"/>
    <col min="11782" max="11782" width="7" style="20" customWidth="1"/>
    <col min="11783" max="11783" width="12.125" style="20" customWidth="1"/>
    <col min="11784" max="11784" width="6.625" style="20" customWidth="1"/>
    <col min="11785" max="11785" width="5.75" style="20" customWidth="1"/>
    <col min="11786" max="11786" width="7.125" style="20" customWidth="1"/>
    <col min="11787" max="11787" width="9.375" style="20" customWidth="1"/>
    <col min="11788" max="11788" width="9.625" style="20" customWidth="1"/>
    <col min="11789" max="11789" width="10.375" style="20" customWidth="1"/>
    <col min="11790" max="11790" width="8.5" style="20" customWidth="1"/>
    <col min="11791" max="11791" width="7" style="20" customWidth="1"/>
    <col min="11792" max="12032" width="9" style="20"/>
    <col min="12033" max="12033" width="5" style="20" customWidth="1"/>
    <col min="12034" max="12034" width="6.75" style="20" customWidth="1"/>
    <col min="12035" max="12035" width="9.125" style="20" customWidth="1"/>
    <col min="12036" max="12036" width="8.25" style="20" customWidth="1"/>
    <col min="12037" max="12037" width="8.375" style="20" customWidth="1"/>
    <col min="12038" max="12038" width="7" style="20" customWidth="1"/>
    <col min="12039" max="12039" width="12.125" style="20" customWidth="1"/>
    <col min="12040" max="12040" width="6.625" style="20" customWidth="1"/>
    <col min="12041" max="12041" width="5.75" style="20" customWidth="1"/>
    <col min="12042" max="12042" width="7.125" style="20" customWidth="1"/>
    <col min="12043" max="12043" width="9.375" style="20" customWidth="1"/>
    <col min="12044" max="12044" width="9.625" style="20" customWidth="1"/>
    <col min="12045" max="12045" width="10.375" style="20" customWidth="1"/>
    <col min="12046" max="12046" width="8.5" style="20" customWidth="1"/>
    <col min="12047" max="12047" width="7" style="20" customWidth="1"/>
    <col min="12048" max="12288" width="9" style="20"/>
    <col min="12289" max="12289" width="5" style="20" customWidth="1"/>
    <col min="12290" max="12290" width="6.75" style="20" customWidth="1"/>
    <col min="12291" max="12291" width="9.125" style="20" customWidth="1"/>
    <col min="12292" max="12292" width="8.25" style="20" customWidth="1"/>
    <col min="12293" max="12293" width="8.375" style="20" customWidth="1"/>
    <col min="12294" max="12294" width="7" style="20" customWidth="1"/>
    <col min="12295" max="12295" width="12.125" style="20" customWidth="1"/>
    <col min="12296" max="12296" width="6.625" style="20" customWidth="1"/>
    <col min="12297" max="12297" width="5.75" style="20" customWidth="1"/>
    <col min="12298" max="12298" width="7.125" style="20" customWidth="1"/>
    <col min="12299" max="12299" width="9.375" style="20" customWidth="1"/>
    <col min="12300" max="12300" width="9.625" style="20" customWidth="1"/>
    <col min="12301" max="12301" width="10.375" style="20" customWidth="1"/>
    <col min="12302" max="12302" width="8.5" style="20" customWidth="1"/>
    <col min="12303" max="12303" width="7" style="20" customWidth="1"/>
    <col min="12304" max="12544" width="9" style="20"/>
    <col min="12545" max="12545" width="5" style="20" customWidth="1"/>
    <col min="12546" max="12546" width="6.75" style="20" customWidth="1"/>
    <col min="12547" max="12547" width="9.125" style="20" customWidth="1"/>
    <col min="12548" max="12548" width="8.25" style="20" customWidth="1"/>
    <col min="12549" max="12549" width="8.375" style="20" customWidth="1"/>
    <col min="12550" max="12550" width="7" style="20" customWidth="1"/>
    <col min="12551" max="12551" width="12.125" style="20" customWidth="1"/>
    <col min="12552" max="12552" width="6.625" style="20" customWidth="1"/>
    <col min="12553" max="12553" width="5.75" style="20" customWidth="1"/>
    <col min="12554" max="12554" width="7.125" style="20" customWidth="1"/>
    <col min="12555" max="12555" width="9.375" style="20" customWidth="1"/>
    <col min="12556" max="12556" width="9.625" style="20" customWidth="1"/>
    <col min="12557" max="12557" width="10.375" style="20" customWidth="1"/>
    <col min="12558" max="12558" width="8.5" style="20" customWidth="1"/>
    <col min="12559" max="12559" width="7" style="20" customWidth="1"/>
    <col min="12560" max="12800" width="9" style="20"/>
    <col min="12801" max="12801" width="5" style="20" customWidth="1"/>
    <col min="12802" max="12802" width="6.75" style="20" customWidth="1"/>
    <col min="12803" max="12803" width="9.125" style="20" customWidth="1"/>
    <col min="12804" max="12804" width="8.25" style="20" customWidth="1"/>
    <col min="12805" max="12805" width="8.375" style="20" customWidth="1"/>
    <col min="12806" max="12806" width="7" style="20" customWidth="1"/>
    <col min="12807" max="12807" width="12.125" style="20" customWidth="1"/>
    <col min="12808" max="12808" width="6.625" style="20" customWidth="1"/>
    <col min="12809" max="12809" width="5.75" style="20" customWidth="1"/>
    <col min="12810" max="12810" width="7.125" style="20" customWidth="1"/>
    <col min="12811" max="12811" width="9.375" style="20" customWidth="1"/>
    <col min="12812" max="12812" width="9.625" style="20" customWidth="1"/>
    <col min="12813" max="12813" width="10.375" style="20" customWidth="1"/>
    <col min="12814" max="12814" width="8.5" style="20" customWidth="1"/>
    <col min="12815" max="12815" width="7" style="20" customWidth="1"/>
    <col min="12816" max="13056" width="9" style="20"/>
    <col min="13057" max="13057" width="5" style="20" customWidth="1"/>
    <col min="13058" max="13058" width="6.75" style="20" customWidth="1"/>
    <col min="13059" max="13059" width="9.125" style="20" customWidth="1"/>
    <col min="13060" max="13060" width="8.25" style="20" customWidth="1"/>
    <col min="13061" max="13061" width="8.375" style="20" customWidth="1"/>
    <col min="13062" max="13062" width="7" style="20" customWidth="1"/>
    <col min="13063" max="13063" width="12.125" style="20" customWidth="1"/>
    <col min="13064" max="13064" width="6.625" style="20" customWidth="1"/>
    <col min="13065" max="13065" width="5.75" style="20" customWidth="1"/>
    <col min="13066" max="13066" width="7.125" style="20" customWidth="1"/>
    <col min="13067" max="13067" width="9.375" style="20" customWidth="1"/>
    <col min="13068" max="13068" width="9.625" style="20" customWidth="1"/>
    <col min="13069" max="13069" width="10.375" style="20" customWidth="1"/>
    <col min="13070" max="13070" width="8.5" style="20" customWidth="1"/>
    <col min="13071" max="13071" width="7" style="20" customWidth="1"/>
    <col min="13072" max="13312" width="9" style="20"/>
    <col min="13313" max="13313" width="5" style="20" customWidth="1"/>
    <col min="13314" max="13314" width="6.75" style="20" customWidth="1"/>
    <col min="13315" max="13315" width="9.125" style="20" customWidth="1"/>
    <col min="13316" max="13316" width="8.25" style="20" customWidth="1"/>
    <col min="13317" max="13317" width="8.375" style="20" customWidth="1"/>
    <col min="13318" max="13318" width="7" style="20" customWidth="1"/>
    <col min="13319" max="13319" width="12.125" style="20" customWidth="1"/>
    <col min="13320" max="13320" width="6.625" style="20" customWidth="1"/>
    <col min="13321" max="13321" width="5.75" style="20" customWidth="1"/>
    <col min="13322" max="13322" width="7.125" style="20" customWidth="1"/>
    <col min="13323" max="13323" width="9.375" style="20" customWidth="1"/>
    <col min="13324" max="13324" width="9.625" style="20" customWidth="1"/>
    <col min="13325" max="13325" width="10.375" style="20" customWidth="1"/>
    <col min="13326" max="13326" width="8.5" style="20" customWidth="1"/>
    <col min="13327" max="13327" width="7" style="20" customWidth="1"/>
    <col min="13328" max="13568" width="9" style="20"/>
    <col min="13569" max="13569" width="5" style="20" customWidth="1"/>
    <col min="13570" max="13570" width="6.75" style="20" customWidth="1"/>
    <col min="13571" max="13571" width="9.125" style="20" customWidth="1"/>
    <col min="13572" max="13572" width="8.25" style="20" customWidth="1"/>
    <col min="13573" max="13573" width="8.375" style="20" customWidth="1"/>
    <col min="13574" max="13574" width="7" style="20" customWidth="1"/>
    <col min="13575" max="13575" width="12.125" style="20" customWidth="1"/>
    <col min="13576" max="13576" width="6.625" style="20" customWidth="1"/>
    <col min="13577" max="13577" width="5.75" style="20" customWidth="1"/>
    <col min="13578" max="13578" width="7.125" style="20" customWidth="1"/>
    <col min="13579" max="13579" width="9.375" style="20" customWidth="1"/>
    <col min="13580" max="13580" width="9.625" style="20" customWidth="1"/>
    <col min="13581" max="13581" width="10.375" style="20" customWidth="1"/>
    <col min="13582" max="13582" width="8.5" style="20" customWidth="1"/>
    <col min="13583" max="13583" width="7" style="20" customWidth="1"/>
    <col min="13584" max="13824" width="9" style="20"/>
    <col min="13825" max="13825" width="5" style="20" customWidth="1"/>
    <col min="13826" max="13826" width="6.75" style="20" customWidth="1"/>
    <col min="13827" max="13827" width="9.125" style="20" customWidth="1"/>
    <col min="13828" max="13828" width="8.25" style="20" customWidth="1"/>
    <col min="13829" max="13829" width="8.375" style="20" customWidth="1"/>
    <col min="13830" max="13830" width="7" style="20" customWidth="1"/>
    <col min="13831" max="13831" width="12.125" style="20" customWidth="1"/>
    <col min="13832" max="13832" width="6.625" style="20" customWidth="1"/>
    <col min="13833" max="13833" width="5.75" style="20" customWidth="1"/>
    <col min="13834" max="13834" width="7.125" style="20" customWidth="1"/>
    <col min="13835" max="13835" width="9.375" style="20" customWidth="1"/>
    <col min="13836" max="13836" width="9.625" style="20" customWidth="1"/>
    <col min="13837" max="13837" width="10.375" style="20" customWidth="1"/>
    <col min="13838" max="13838" width="8.5" style="20" customWidth="1"/>
    <col min="13839" max="13839" width="7" style="20" customWidth="1"/>
    <col min="13840" max="14080" width="9" style="20"/>
    <col min="14081" max="14081" width="5" style="20" customWidth="1"/>
    <col min="14082" max="14082" width="6.75" style="20" customWidth="1"/>
    <col min="14083" max="14083" width="9.125" style="20" customWidth="1"/>
    <col min="14084" max="14084" width="8.25" style="20" customWidth="1"/>
    <col min="14085" max="14085" width="8.375" style="20" customWidth="1"/>
    <col min="14086" max="14086" width="7" style="20" customWidth="1"/>
    <col min="14087" max="14087" width="12.125" style="20" customWidth="1"/>
    <col min="14088" max="14088" width="6.625" style="20" customWidth="1"/>
    <col min="14089" max="14089" width="5.75" style="20" customWidth="1"/>
    <col min="14090" max="14090" width="7.125" style="20" customWidth="1"/>
    <col min="14091" max="14091" width="9.375" style="20" customWidth="1"/>
    <col min="14092" max="14092" width="9.625" style="20" customWidth="1"/>
    <col min="14093" max="14093" width="10.375" style="20" customWidth="1"/>
    <col min="14094" max="14094" width="8.5" style="20" customWidth="1"/>
    <col min="14095" max="14095" width="7" style="20" customWidth="1"/>
    <col min="14096" max="14336" width="9" style="20"/>
    <col min="14337" max="14337" width="5" style="20" customWidth="1"/>
    <col min="14338" max="14338" width="6.75" style="20" customWidth="1"/>
    <col min="14339" max="14339" width="9.125" style="20" customWidth="1"/>
    <col min="14340" max="14340" width="8.25" style="20" customWidth="1"/>
    <col min="14341" max="14341" width="8.375" style="20" customWidth="1"/>
    <col min="14342" max="14342" width="7" style="20" customWidth="1"/>
    <col min="14343" max="14343" width="12.125" style="20" customWidth="1"/>
    <col min="14344" max="14344" width="6.625" style="20" customWidth="1"/>
    <col min="14345" max="14345" width="5.75" style="20" customWidth="1"/>
    <col min="14346" max="14346" width="7.125" style="20" customWidth="1"/>
    <col min="14347" max="14347" width="9.375" style="20" customWidth="1"/>
    <col min="14348" max="14348" width="9.625" style="20" customWidth="1"/>
    <col min="14349" max="14349" width="10.375" style="20" customWidth="1"/>
    <col min="14350" max="14350" width="8.5" style="20" customWidth="1"/>
    <col min="14351" max="14351" width="7" style="20" customWidth="1"/>
    <col min="14352" max="14592" width="9" style="20"/>
    <col min="14593" max="14593" width="5" style="20" customWidth="1"/>
    <col min="14594" max="14594" width="6.75" style="20" customWidth="1"/>
    <col min="14595" max="14595" width="9.125" style="20" customWidth="1"/>
    <col min="14596" max="14596" width="8.25" style="20" customWidth="1"/>
    <col min="14597" max="14597" width="8.375" style="20" customWidth="1"/>
    <col min="14598" max="14598" width="7" style="20" customWidth="1"/>
    <col min="14599" max="14599" width="12.125" style="20" customWidth="1"/>
    <col min="14600" max="14600" width="6.625" style="20" customWidth="1"/>
    <col min="14601" max="14601" width="5.75" style="20" customWidth="1"/>
    <col min="14602" max="14602" width="7.125" style="20" customWidth="1"/>
    <col min="14603" max="14603" width="9.375" style="20" customWidth="1"/>
    <col min="14604" max="14604" width="9.625" style="20" customWidth="1"/>
    <col min="14605" max="14605" width="10.375" style="20" customWidth="1"/>
    <col min="14606" max="14606" width="8.5" style="20" customWidth="1"/>
    <col min="14607" max="14607" width="7" style="20" customWidth="1"/>
    <col min="14608" max="14848" width="9" style="20"/>
    <col min="14849" max="14849" width="5" style="20" customWidth="1"/>
    <col min="14850" max="14850" width="6.75" style="20" customWidth="1"/>
    <col min="14851" max="14851" width="9.125" style="20" customWidth="1"/>
    <col min="14852" max="14852" width="8.25" style="20" customWidth="1"/>
    <col min="14853" max="14853" width="8.375" style="20" customWidth="1"/>
    <col min="14854" max="14854" width="7" style="20" customWidth="1"/>
    <col min="14855" max="14855" width="12.125" style="20" customWidth="1"/>
    <col min="14856" max="14856" width="6.625" style="20" customWidth="1"/>
    <col min="14857" max="14857" width="5.75" style="20" customWidth="1"/>
    <col min="14858" max="14858" width="7.125" style="20" customWidth="1"/>
    <col min="14859" max="14859" width="9.375" style="20" customWidth="1"/>
    <col min="14860" max="14860" width="9.625" style="20" customWidth="1"/>
    <col min="14861" max="14861" width="10.375" style="20" customWidth="1"/>
    <col min="14862" max="14862" width="8.5" style="20" customWidth="1"/>
    <col min="14863" max="14863" width="7" style="20" customWidth="1"/>
    <col min="14864" max="15104" width="9" style="20"/>
    <col min="15105" max="15105" width="5" style="20" customWidth="1"/>
    <col min="15106" max="15106" width="6.75" style="20" customWidth="1"/>
    <col min="15107" max="15107" width="9.125" style="20" customWidth="1"/>
    <col min="15108" max="15108" width="8.25" style="20" customWidth="1"/>
    <col min="15109" max="15109" width="8.375" style="20" customWidth="1"/>
    <col min="15110" max="15110" width="7" style="20" customWidth="1"/>
    <col min="15111" max="15111" width="12.125" style="20" customWidth="1"/>
    <col min="15112" max="15112" width="6.625" style="20" customWidth="1"/>
    <col min="15113" max="15113" width="5.75" style="20" customWidth="1"/>
    <col min="15114" max="15114" width="7.125" style="20" customWidth="1"/>
    <col min="15115" max="15115" width="9.375" style="20" customWidth="1"/>
    <col min="15116" max="15116" width="9.625" style="20" customWidth="1"/>
    <col min="15117" max="15117" width="10.375" style="20" customWidth="1"/>
    <col min="15118" max="15118" width="8.5" style="20" customWidth="1"/>
    <col min="15119" max="15119" width="7" style="20" customWidth="1"/>
    <col min="15120" max="15360" width="9" style="20"/>
    <col min="15361" max="15361" width="5" style="20" customWidth="1"/>
    <col min="15362" max="15362" width="6.75" style="20" customWidth="1"/>
    <col min="15363" max="15363" width="9.125" style="20" customWidth="1"/>
    <col min="15364" max="15364" width="8.25" style="20" customWidth="1"/>
    <col min="15365" max="15365" width="8.375" style="20" customWidth="1"/>
    <col min="15366" max="15366" width="7" style="20" customWidth="1"/>
    <col min="15367" max="15367" width="12.125" style="20" customWidth="1"/>
    <col min="15368" max="15368" width="6.625" style="20" customWidth="1"/>
    <col min="15369" max="15369" width="5.75" style="20" customWidth="1"/>
    <col min="15370" max="15370" width="7.125" style="20" customWidth="1"/>
    <col min="15371" max="15371" width="9.375" style="20" customWidth="1"/>
    <col min="15372" max="15372" width="9.625" style="20" customWidth="1"/>
    <col min="15373" max="15373" width="10.375" style="20" customWidth="1"/>
    <col min="15374" max="15374" width="8.5" style="20" customWidth="1"/>
    <col min="15375" max="15375" width="7" style="20" customWidth="1"/>
    <col min="15376" max="15616" width="9" style="20"/>
    <col min="15617" max="15617" width="5" style="20" customWidth="1"/>
    <col min="15618" max="15618" width="6.75" style="20" customWidth="1"/>
    <col min="15619" max="15619" width="9.125" style="20" customWidth="1"/>
    <col min="15620" max="15620" width="8.25" style="20" customWidth="1"/>
    <col min="15621" max="15621" width="8.375" style="20" customWidth="1"/>
    <col min="15622" max="15622" width="7" style="20" customWidth="1"/>
    <col min="15623" max="15623" width="12.125" style="20" customWidth="1"/>
    <col min="15624" max="15624" width="6.625" style="20" customWidth="1"/>
    <col min="15625" max="15625" width="5.75" style="20" customWidth="1"/>
    <col min="15626" max="15626" width="7.125" style="20" customWidth="1"/>
    <col min="15627" max="15627" width="9.375" style="20" customWidth="1"/>
    <col min="15628" max="15628" width="9.625" style="20" customWidth="1"/>
    <col min="15629" max="15629" width="10.375" style="20" customWidth="1"/>
    <col min="15630" max="15630" width="8.5" style="20" customWidth="1"/>
    <col min="15631" max="15631" width="7" style="20" customWidth="1"/>
    <col min="15632" max="15872" width="9" style="20"/>
    <col min="15873" max="15873" width="5" style="20" customWidth="1"/>
    <col min="15874" max="15874" width="6.75" style="20" customWidth="1"/>
    <col min="15875" max="15875" width="9.125" style="20" customWidth="1"/>
    <col min="15876" max="15876" width="8.25" style="20" customWidth="1"/>
    <col min="15877" max="15877" width="8.375" style="20" customWidth="1"/>
    <col min="15878" max="15878" width="7" style="20" customWidth="1"/>
    <col min="15879" max="15879" width="12.125" style="20" customWidth="1"/>
    <col min="15880" max="15880" width="6.625" style="20" customWidth="1"/>
    <col min="15881" max="15881" width="5.75" style="20" customWidth="1"/>
    <col min="15882" max="15882" width="7.125" style="20" customWidth="1"/>
    <col min="15883" max="15883" width="9.375" style="20" customWidth="1"/>
    <col min="15884" max="15884" width="9.625" style="20" customWidth="1"/>
    <col min="15885" max="15885" width="10.375" style="20" customWidth="1"/>
    <col min="15886" max="15886" width="8.5" style="20" customWidth="1"/>
    <col min="15887" max="15887" width="7" style="20" customWidth="1"/>
    <col min="15888" max="16128" width="9" style="20"/>
    <col min="16129" max="16129" width="5" style="20" customWidth="1"/>
    <col min="16130" max="16130" width="6.75" style="20" customWidth="1"/>
    <col min="16131" max="16131" width="9.125" style="20" customWidth="1"/>
    <col min="16132" max="16132" width="8.25" style="20" customWidth="1"/>
    <col min="16133" max="16133" width="8.375" style="20" customWidth="1"/>
    <col min="16134" max="16134" width="7" style="20" customWidth="1"/>
    <col min="16135" max="16135" width="12.125" style="20" customWidth="1"/>
    <col min="16136" max="16136" width="6.625" style="20" customWidth="1"/>
    <col min="16137" max="16137" width="5.75" style="20" customWidth="1"/>
    <col min="16138" max="16138" width="7.125" style="20" customWidth="1"/>
    <col min="16139" max="16139" width="9.375" style="20" customWidth="1"/>
    <col min="16140" max="16140" width="9.625" style="20" customWidth="1"/>
    <col min="16141" max="16141" width="10.375" style="20" customWidth="1"/>
    <col min="16142" max="16142" width="8.5" style="20" customWidth="1"/>
    <col min="16143" max="16143" width="7" style="20" customWidth="1"/>
    <col min="16144" max="16384" width="9" style="20"/>
  </cols>
  <sheetData>
    <row r="1" ht="24.75" customHeight="1" spans="1:2">
      <c r="A1" s="21" t="s">
        <v>53</v>
      </c>
      <c r="B1" s="22"/>
    </row>
    <row r="2" ht="29.25" customHeight="1" spans="1:15">
      <c r="A2" s="23" t="s">
        <v>54</v>
      </c>
      <c r="B2" s="24"/>
      <c r="C2" s="24"/>
      <c r="D2" s="24"/>
      <c r="E2" s="24"/>
      <c r="F2" s="24"/>
      <c r="G2" s="24"/>
      <c r="H2" s="24"/>
      <c r="I2" s="24"/>
      <c r="J2" s="24"/>
      <c r="K2" s="24"/>
      <c r="L2" s="24"/>
      <c r="M2" s="24"/>
      <c r="N2" s="24"/>
      <c r="O2" s="24"/>
    </row>
    <row r="3" s="19" customFormat="1" ht="49.5" customHeight="1" spans="1:15">
      <c r="A3" s="25" t="s">
        <v>55</v>
      </c>
      <c r="B3" s="26" t="s">
        <v>56</v>
      </c>
      <c r="C3" s="25" t="s">
        <v>57</v>
      </c>
      <c r="D3" s="25" t="s">
        <v>58</v>
      </c>
      <c r="E3" s="25" t="s">
        <v>59</v>
      </c>
      <c r="F3" s="25" t="s">
        <v>60</v>
      </c>
      <c r="G3" s="25" t="s">
        <v>61</v>
      </c>
      <c r="H3" s="25" t="s">
        <v>62</v>
      </c>
      <c r="I3" s="25" t="s">
        <v>63</v>
      </c>
      <c r="J3" s="25" t="s">
        <v>64</v>
      </c>
      <c r="K3" s="25" t="s">
        <v>65</v>
      </c>
      <c r="L3" s="25" t="s">
        <v>66</v>
      </c>
      <c r="M3" s="26" t="s">
        <v>14</v>
      </c>
      <c r="N3" s="25" t="s">
        <v>67</v>
      </c>
      <c r="O3" s="25" t="s">
        <v>68</v>
      </c>
    </row>
    <row r="4" s="19" customFormat="1" ht="27.75" customHeight="1" spans="1:15">
      <c r="A4" s="26" t="s">
        <v>12</v>
      </c>
      <c r="B4" s="26"/>
      <c r="C4" s="26"/>
      <c r="D4" s="27"/>
      <c r="E4" s="27"/>
      <c r="F4" s="27"/>
      <c r="G4" s="27"/>
      <c r="H4" s="27"/>
      <c r="I4" s="27"/>
      <c r="J4" s="27"/>
      <c r="K4" s="27"/>
      <c r="L4" s="27"/>
      <c r="M4" s="27"/>
      <c r="N4" s="35">
        <f>SUM(N5:N13)</f>
        <v>251.94715</v>
      </c>
      <c r="O4" s="25"/>
    </row>
    <row r="5" s="19" customFormat="1" ht="27.75" customHeight="1" spans="1:15">
      <c r="A5" s="28">
        <v>1</v>
      </c>
      <c r="B5" s="29" t="s">
        <v>69</v>
      </c>
      <c r="C5" s="30" t="s">
        <v>70</v>
      </c>
      <c r="D5" s="31">
        <v>60</v>
      </c>
      <c r="E5" s="32">
        <v>3</v>
      </c>
      <c r="F5" s="32">
        <v>2</v>
      </c>
      <c r="G5" s="32">
        <v>1</v>
      </c>
      <c r="H5" s="32"/>
      <c r="I5" s="32">
        <v>50</v>
      </c>
      <c r="J5" s="32">
        <f t="shared" ref="J5:J13" si="0">SUM(D5:I5)</f>
        <v>116</v>
      </c>
      <c r="K5" s="36">
        <f>J5*0.3</f>
        <v>34.8</v>
      </c>
      <c r="L5" s="32">
        <f>J5+K5</f>
        <v>150.8</v>
      </c>
      <c r="M5" s="31">
        <v>849</v>
      </c>
      <c r="N5" s="37">
        <f>L5*M5/10000</f>
        <v>12.80292</v>
      </c>
      <c r="O5" s="38" t="s">
        <v>71</v>
      </c>
    </row>
    <row r="6" s="19" customFormat="1" ht="27.75" customHeight="1" spans="1:15">
      <c r="A6" s="28">
        <v>2</v>
      </c>
      <c r="B6" s="29" t="s">
        <v>72</v>
      </c>
      <c r="C6" s="30" t="s">
        <v>70</v>
      </c>
      <c r="D6" s="31">
        <v>80</v>
      </c>
      <c r="E6" s="32">
        <v>3</v>
      </c>
      <c r="F6" s="32">
        <v>2</v>
      </c>
      <c r="G6" s="32">
        <v>1</v>
      </c>
      <c r="H6" s="32"/>
      <c r="I6" s="32">
        <v>50</v>
      </c>
      <c r="J6" s="32">
        <f t="shared" si="0"/>
        <v>136</v>
      </c>
      <c r="K6" s="36">
        <f t="shared" ref="K6:K13" si="1">J6*0.3</f>
        <v>40.8</v>
      </c>
      <c r="L6" s="32">
        <f t="shared" ref="L6:L13" si="2">J6+K6</f>
        <v>176.8</v>
      </c>
      <c r="M6" s="31">
        <v>1576</v>
      </c>
      <c r="N6" s="37">
        <f t="shared" ref="N6:N13" si="3">L6*M6/10000</f>
        <v>27.86368</v>
      </c>
      <c r="O6" s="38" t="s">
        <v>73</v>
      </c>
    </row>
    <row r="7" s="19" customFormat="1" ht="27.75" customHeight="1" spans="1:15">
      <c r="A7" s="28">
        <v>3</v>
      </c>
      <c r="B7" s="29" t="s">
        <v>74</v>
      </c>
      <c r="C7" s="30" t="s">
        <v>75</v>
      </c>
      <c r="D7" s="31">
        <v>35</v>
      </c>
      <c r="E7" s="32">
        <v>3</v>
      </c>
      <c r="F7" s="32">
        <v>2</v>
      </c>
      <c r="G7" s="32">
        <v>1</v>
      </c>
      <c r="H7" s="32">
        <v>3</v>
      </c>
      <c r="I7" s="32">
        <v>50</v>
      </c>
      <c r="J7" s="32">
        <f t="shared" si="0"/>
        <v>94</v>
      </c>
      <c r="K7" s="36">
        <f t="shared" si="1"/>
        <v>28.2</v>
      </c>
      <c r="L7" s="32">
        <f t="shared" si="2"/>
        <v>122.2</v>
      </c>
      <c r="M7" s="31">
        <v>1926</v>
      </c>
      <c r="N7" s="37">
        <f t="shared" si="3"/>
        <v>23.53572</v>
      </c>
      <c r="O7" s="38"/>
    </row>
    <row r="8" ht="31.5" customHeight="1" spans="1:15">
      <c r="A8" s="28">
        <v>4</v>
      </c>
      <c r="B8" s="29" t="s">
        <v>76</v>
      </c>
      <c r="C8" s="30" t="s">
        <v>75</v>
      </c>
      <c r="D8" s="31">
        <v>18</v>
      </c>
      <c r="E8" s="32">
        <v>3</v>
      </c>
      <c r="F8" s="32">
        <v>2</v>
      </c>
      <c r="G8" s="32">
        <v>1</v>
      </c>
      <c r="H8" s="32">
        <v>3</v>
      </c>
      <c r="I8" s="32">
        <v>50</v>
      </c>
      <c r="J8" s="32">
        <f t="shared" si="0"/>
        <v>77</v>
      </c>
      <c r="K8" s="36">
        <f t="shared" si="1"/>
        <v>23.1</v>
      </c>
      <c r="L8" s="32">
        <f t="shared" si="2"/>
        <v>100.1</v>
      </c>
      <c r="M8" s="31">
        <v>6583</v>
      </c>
      <c r="N8" s="37">
        <f t="shared" si="3"/>
        <v>65.89583</v>
      </c>
      <c r="O8" s="38"/>
    </row>
    <row r="9" ht="32.25" customHeight="1" spans="1:15">
      <c r="A9" s="28">
        <v>5</v>
      </c>
      <c r="B9" s="29" t="s">
        <v>77</v>
      </c>
      <c r="C9" s="30" t="s">
        <v>75</v>
      </c>
      <c r="D9" s="31">
        <v>18</v>
      </c>
      <c r="E9" s="32">
        <v>3</v>
      </c>
      <c r="F9" s="32">
        <v>2</v>
      </c>
      <c r="G9" s="32">
        <v>1</v>
      </c>
      <c r="H9" s="32">
        <v>3</v>
      </c>
      <c r="I9" s="32">
        <v>50</v>
      </c>
      <c r="J9" s="32">
        <f t="shared" si="0"/>
        <v>77</v>
      </c>
      <c r="K9" s="36">
        <f t="shared" si="1"/>
        <v>23.1</v>
      </c>
      <c r="L9" s="32">
        <f t="shared" si="2"/>
        <v>100.1</v>
      </c>
      <c r="M9" s="31">
        <v>5397</v>
      </c>
      <c r="N9" s="37">
        <f t="shared" si="3"/>
        <v>54.02397</v>
      </c>
      <c r="O9" s="38"/>
    </row>
    <row r="10" ht="32.25" customHeight="1" spans="1:15">
      <c r="A10" s="28">
        <v>6</v>
      </c>
      <c r="B10" s="29" t="s">
        <v>78</v>
      </c>
      <c r="C10" s="30" t="s">
        <v>79</v>
      </c>
      <c r="D10" s="31">
        <v>20</v>
      </c>
      <c r="E10" s="32">
        <v>3</v>
      </c>
      <c r="F10" s="32">
        <v>2</v>
      </c>
      <c r="G10" s="32">
        <v>1</v>
      </c>
      <c r="H10" s="32">
        <v>2</v>
      </c>
      <c r="I10" s="32">
        <v>50</v>
      </c>
      <c r="J10" s="32">
        <f t="shared" si="0"/>
        <v>78</v>
      </c>
      <c r="K10" s="36">
        <f t="shared" si="1"/>
        <v>23.4</v>
      </c>
      <c r="L10" s="32">
        <f t="shared" si="2"/>
        <v>101.4</v>
      </c>
      <c r="M10" s="31">
        <v>2014</v>
      </c>
      <c r="N10" s="37">
        <f t="shared" si="3"/>
        <v>20.42196</v>
      </c>
      <c r="O10" s="38" t="s">
        <v>80</v>
      </c>
    </row>
    <row r="11" ht="40.5" customHeight="1" spans="1:15">
      <c r="A11" s="28">
        <v>7</v>
      </c>
      <c r="B11" s="29" t="s">
        <v>81</v>
      </c>
      <c r="C11" s="30" t="s">
        <v>79</v>
      </c>
      <c r="D11" s="31">
        <v>15</v>
      </c>
      <c r="E11" s="32">
        <v>3</v>
      </c>
      <c r="F11" s="32">
        <v>2</v>
      </c>
      <c r="G11" s="32">
        <v>1</v>
      </c>
      <c r="H11" s="32">
        <v>2</v>
      </c>
      <c r="I11" s="32">
        <v>50</v>
      </c>
      <c r="J11" s="32">
        <f t="shared" si="0"/>
        <v>73</v>
      </c>
      <c r="K11" s="36">
        <f t="shared" si="1"/>
        <v>21.9</v>
      </c>
      <c r="L11" s="32">
        <f t="shared" si="2"/>
        <v>94.9</v>
      </c>
      <c r="M11" s="31">
        <v>1354</v>
      </c>
      <c r="N11" s="37">
        <f t="shared" si="3"/>
        <v>12.84946</v>
      </c>
      <c r="O11" s="38" t="s">
        <v>80</v>
      </c>
    </row>
    <row r="12" ht="31.5" customHeight="1" spans="1:15">
      <c r="A12" s="28">
        <v>8</v>
      </c>
      <c r="B12" s="29" t="s">
        <v>82</v>
      </c>
      <c r="C12" s="30" t="s">
        <v>83</v>
      </c>
      <c r="D12" s="31">
        <v>2.5</v>
      </c>
      <c r="E12" s="32">
        <v>3</v>
      </c>
      <c r="F12" s="32">
        <v>2</v>
      </c>
      <c r="G12" s="32">
        <v>1</v>
      </c>
      <c r="H12" s="32"/>
      <c r="I12" s="32">
        <v>50</v>
      </c>
      <c r="J12" s="32">
        <f t="shared" si="0"/>
        <v>58.5</v>
      </c>
      <c r="K12" s="36">
        <f t="shared" si="1"/>
        <v>17.55</v>
      </c>
      <c r="L12" s="32">
        <f t="shared" si="2"/>
        <v>76.05</v>
      </c>
      <c r="M12" s="31">
        <v>1120</v>
      </c>
      <c r="N12" s="37">
        <f t="shared" si="3"/>
        <v>8.5176</v>
      </c>
      <c r="O12" s="39"/>
    </row>
    <row r="13" ht="39" customHeight="1" spans="1:15">
      <c r="A13" s="28">
        <v>9</v>
      </c>
      <c r="B13" s="29" t="s">
        <v>84</v>
      </c>
      <c r="C13" s="30" t="s">
        <v>85</v>
      </c>
      <c r="D13" s="31">
        <v>7</v>
      </c>
      <c r="E13" s="32">
        <v>3</v>
      </c>
      <c r="F13" s="32">
        <v>2</v>
      </c>
      <c r="G13" s="32">
        <v>1</v>
      </c>
      <c r="H13" s="32"/>
      <c r="I13" s="32">
        <v>50</v>
      </c>
      <c r="J13" s="32">
        <f t="shared" si="0"/>
        <v>63</v>
      </c>
      <c r="K13" s="36">
        <f t="shared" si="1"/>
        <v>18.9</v>
      </c>
      <c r="L13" s="32">
        <f t="shared" si="2"/>
        <v>81.9</v>
      </c>
      <c r="M13" s="31">
        <v>3179</v>
      </c>
      <c r="N13" s="37">
        <f t="shared" si="3"/>
        <v>26.03601</v>
      </c>
      <c r="O13" s="40" t="s">
        <v>86</v>
      </c>
    </row>
    <row r="14" ht="30.75" customHeight="1" spans="1:15">
      <c r="A14" s="33" t="s">
        <v>87</v>
      </c>
      <c r="B14" s="34"/>
      <c r="C14" s="34"/>
      <c r="D14" s="34"/>
      <c r="E14" s="34"/>
      <c r="F14" s="34"/>
      <c r="G14" s="34"/>
      <c r="H14" s="34"/>
      <c r="I14" s="34"/>
      <c r="J14" s="34"/>
      <c r="K14" s="34"/>
      <c r="L14" s="34"/>
      <c r="M14" s="34"/>
      <c r="N14" s="34"/>
      <c r="O14" s="34"/>
    </row>
  </sheetData>
  <mergeCells count="3">
    <mergeCell ref="A2:O2"/>
    <mergeCell ref="A4:C4"/>
    <mergeCell ref="A14:O14"/>
  </mergeCells>
  <printOptions horizontalCentered="1"/>
  <pageMargins left="0.747916666666667" right="0.747916666666667" top="0.590277777777778" bottom="0.590277777777778" header="0.511805555555556" footer="0.5118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view="pageBreakPreview" zoomScale="70" zoomScaleNormal="100" zoomScaleSheetLayoutView="70" workbookViewId="0">
      <selection activeCell="F2" sqref="F2"/>
    </sheetView>
  </sheetViews>
  <sheetFormatPr defaultColWidth="9" defaultRowHeight="13.5"/>
  <cols>
    <col min="1" max="1" width="7.125" style="11" customWidth="1"/>
    <col min="2" max="2" width="9" style="11"/>
    <col min="3" max="3" width="19" style="11" customWidth="1"/>
    <col min="4" max="5" width="6.375" style="11" customWidth="1"/>
    <col min="6" max="6" width="44.125" style="12" customWidth="1"/>
    <col min="7" max="9" width="9" style="11"/>
    <col min="10" max="10" width="10.5" style="11" customWidth="1"/>
    <col min="11" max="16384" width="9" style="11"/>
  </cols>
  <sheetData>
    <row r="1" ht="22.5" customHeight="1" spans="1:6">
      <c r="A1" s="13" t="s">
        <v>3</v>
      </c>
      <c r="B1" s="13" t="s">
        <v>56</v>
      </c>
      <c r="C1" s="13" t="s">
        <v>88</v>
      </c>
      <c r="D1" s="13" t="s">
        <v>13</v>
      </c>
      <c r="E1" s="13" t="s">
        <v>89</v>
      </c>
      <c r="F1" s="14" t="s">
        <v>90</v>
      </c>
    </row>
    <row r="2" ht="30.75" customHeight="1" spans="1:6">
      <c r="A2" s="13">
        <v>1</v>
      </c>
      <c r="B2" s="13" t="s">
        <v>91</v>
      </c>
      <c r="C2" s="13" t="s">
        <v>92</v>
      </c>
      <c r="D2" s="13" t="s">
        <v>93</v>
      </c>
      <c r="E2" s="13">
        <v>600</v>
      </c>
      <c r="F2" s="15" t="s">
        <v>94</v>
      </c>
    </row>
    <row r="3" ht="30.75" customHeight="1" spans="1:6">
      <c r="A3" s="13">
        <v>2</v>
      </c>
      <c r="B3" s="13" t="s">
        <v>95</v>
      </c>
      <c r="C3" s="16" t="s">
        <v>92</v>
      </c>
      <c r="D3" s="13" t="s">
        <v>93</v>
      </c>
      <c r="E3" s="13">
        <v>674</v>
      </c>
      <c r="F3" s="15" t="s">
        <v>96</v>
      </c>
    </row>
    <row r="4" ht="30.75" customHeight="1" spans="1:6">
      <c r="A4" s="13">
        <v>3</v>
      </c>
      <c r="B4" s="13" t="s">
        <v>97</v>
      </c>
      <c r="C4" s="17" t="s">
        <v>92</v>
      </c>
      <c r="D4" s="13" t="s">
        <v>93</v>
      </c>
      <c r="E4" s="13">
        <v>600</v>
      </c>
      <c r="F4" s="15" t="s">
        <v>94</v>
      </c>
    </row>
    <row r="5" ht="30.75" customHeight="1" spans="1:6">
      <c r="A5" s="13">
        <v>4</v>
      </c>
      <c r="B5" s="13" t="s">
        <v>98</v>
      </c>
      <c r="C5" s="16" t="s">
        <v>92</v>
      </c>
      <c r="D5" s="13" t="s">
        <v>93</v>
      </c>
      <c r="E5" s="13">
        <v>200</v>
      </c>
      <c r="F5" s="15" t="s">
        <v>96</v>
      </c>
    </row>
    <row r="6" ht="30.75" customHeight="1" spans="1:6">
      <c r="A6" s="13">
        <v>5</v>
      </c>
      <c r="B6" s="13" t="s">
        <v>98</v>
      </c>
      <c r="C6" s="16" t="s">
        <v>99</v>
      </c>
      <c r="D6" s="13" t="s">
        <v>93</v>
      </c>
      <c r="E6" s="13">
        <f>334+170+248</f>
        <v>752</v>
      </c>
      <c r="F6" s="15" t="s">
        <v>96</v>
      </c>
    </row>
    <row r="7" ht="30.75" customHeight="1" spans="1:6">
      <c r="A7" s="13">
        <v>6</v>
      </c>
      <c r="B7" s="13" t="s">
        <v>100</v>
      </c>
      <c r="C7" s="16" t="s">
        <v>92</v>
      </c>
      <c r="D7" s="13" t="s">
        <v>93</v>
      </c>
      <c r="E7" s="13">
        <v>100</v>
      </c>
      <c r="F7" s="15" t="s">
        <v>96</v>
      </c>
    </row>
    <row r="8" ht="30.75" customHeight="1" spans="1:6">
      <c r="A8" s="13">
        <v>7</v>
      </c>
      <c r="B8" s="13" t="s">
        <v>101</v>
      </c>
      <c r="C8" s="13" t="s">
        <v>102</v>
      </c>
      <c r="D8" s="13" t="s">
        <v>93</v>
      </c>
      <c r="E8" s="13">
        <f>304+835+408</f>
        <v>1547</v>
      </c>
      <c r="F8" s="15" t="s">
        <v>103</v>
      </c>
    </row>
    <row r="9" ht="30.75" customHeight="1" spans="1:6">
      <c r="A9" s="13">
        <v>8</v>
      </c>
      <c r="B9" s="13" t="s">
        <v>104</v>
      </c>
      <c r="C9" s="13" t="s">
        <v>102</v>
      </c>
      <c r="D9" s="13" t="s">
        <v>93</v>
      </c>
      <c r="E9" s="13">
        <v>80</v>
      </c>
      <c r="F9" s="15" t="s">
        <v>103</v>
      </c>
    </row>
    <row r="10" ht="30.75" customHeight="1" spans="1:6">
      <c r="A10" s="13">
        <v>9</v>
      </c>
      <c r="B10" s="13" t="s">
        <v>105</v>
      </c>
      <c r="C10" s="13" t="s">
        <v>102</v>
      </c>
      <c r="D10" s="13" t="s">
        <v>93</v>
      </c>
      <c r="E10" s="13">
        <f>234+282+408</f>
        <v>924</v>
      </c>
      <c r="F10" s="15" t="s">
        <v>103</v>
      </c>
    </row>
    <row r="11" ht="30.75" customHeight="1" spans="1:6">
      <c r="A11" s="13">
        <v>10</v>
      </c>
      <c r="B11" s="13" t="s">
        <v>106</v>
      </c>
      <c r="C11" s="13" t="s">
        <v>102</v>
      </c>
      <c r="D11" s="13" t="s">
        <v>93</v>
      </c>
      <c r="E11" s="13">
        <v>836</v>
      </c>
      <c r="F11" s="15" t="s">
        <v>103</v>
      </c>
    </row>
    <row r="12" ht="30.75" customHeight="1" spans="1:10">
      <c r="A12" s="13">
        <v>11</v>
      </c>
      <c r="B12" s="13" t="s">
        <v>76</v>
      </c>
      <c r="C12" s="13" t="s">
        <v>102</v>
      </c>
      <c r="D12" s="13" t="s">
        <v>93</v>
      </c>
      <c r="E12" s="13">
        <f>669+248</f>
        <v>917</v>
      </c>
      <c r="F12" s="15" t="s">
        <v>103</v>
      </c>
      <c r="I12" s="11">
        <v>28139</v>
      </c>
      <c r="J12" s="18">
        <f>J15*I12/I15</f>
        <v>3486.26192039825</v>
      </c>
    </row>
    <row r="13" ht="30.75" customHeight="1" spans="1:10">
      <c r="A13" s="13">
        <v>12</v>
      </c>
      <c r="B13" s="13" t="s">
        <v>107</v>
      </c>
      <c r="C13" s="13" t="s">
        <v>108</v>
      </c>
      <c r="D13" s="13" t="s">
        <v>93</v>
      </c>
      <c r="E13" s="13">
        <f>515+216+359+392</f>
        <v>1482</v>
      </c>
      <c r="F13" s="15" t="s">
        <v>109</v>
      </c>
      <c r="I13" s="11">
        <v>50090</v>
      </c>
      <c r="J13" s="18">
        <f>J15*I13/I15</f>
        <v>6205.86586562239</v>
      </c>
    </row>
    <row r="14" ht="30.75" customHeight="1" spans="1:10">
      <c r="A14" s="13">
        <v>13</v>
      </c>
      <c r="B14" s="13" t="s">
        <v>110</v>
      </c>
      <c r="C14" s="13" t="s">
        <v>108</v>
      </c>
      <c r="D14" s="13" t="s">
        <v>93</v>
      </c>
      <c r="E14" s="13">
        <f>500+308+392</f>
        <v>1200</v>
      </c>
      <c r="F14" s="15" t="s">
        <v>109</v>
      </c>
      <c r="I14" s="11">
        <v>45110</v>
      </c>
      <c r="J14" s="18">
        <f>I14*J15/I15</f>
        <v>5588.87221397936</v>
      </c>
    </row>
    <row r="15" ht="30.75" customHeight="1" spans="1:10">
      <c r="A15" s="13">
        <v>14</v>
      </c>
      <c r="B15" s="13" t="s">
        <v>111</v>
      </c>
      <c r="C15" s="13" t="s">
        <v>108</v>
      </c>
      <c r="D15" s="13" t="s">
        <v>93</v>
      </c>
      <c r="E15" s="13">
        <f>515+216+465+448</f>
        <v>1644</v>
      </c>
      <c r="F15" s="15" t="s">
        <v>109</v>
      </c>
      <c r="I15" s="11">
        <f>SUM(I12:I14)</f>
        <v>123339</v>
      </c>
      <c r="J15" s="11">
        <v>15281</v>
      </c>
    </row>
    <row r="16" ht="30.75" customHeight="1" spans="1:6">
      <c r="A16" s="13">
        <v>15</v>
      </c>
      <c r="B16" s="13" t="s">
        <v>112</v>
      </c>
      <c r="C16" s="13" t="s">
        <v>108</v>
      </c>
      <c r="D16" s="13" t="s">
        <v>93</v>
      </c>
      <c r="E16" s="13">
        <f>538+188+440</f>
        <v>1166</v>
      </c>
      <c r="F16" s="15" t="s">
        <v>109</v>
      </c>
    </row>
    <row r="17" ht="30.75" customHeight="1" spans="1:6">
      <c r="A17" s="13">
        <v>16</v>
      </c>
      <c r="B17" s="13" t="s">
        <v>113</v>
      </c>
      <c r="C17" s="13" t="s">
        <v>108</v>
      </c>
      <c r="D17" s="13" t="s">
        <v>93</v>
      </c>
      <c r="E17" s="13">
        <f>495+188+392</f>
        <v>1075</v>
      </c>
      <c r="F17" s="15" t="s">
        <v>109</v>
      </c>
    </row>
    <row r="18" ht="30.75" customHeight="1" spans="1:6">
      <c r="A18" s="13">
        <v>17</v>
      </c>
      <c r="B18" s="13" t="s">
        <v>114</v>
      </c>
      <c r="C18" s="13" t="s">
        <v>115</v>
      </c>
      <c r="D18" s="13" t="s">
        <v>93</v>
      </c>
      <c r="E18" s="13">
        <v>482</v>
      </c>
      <c r="F18" s="15" t="s">
        <v>109</v>
      </c>
    </row>
    <row r="19" ht="30.75" customHeight="1" spans="1:6">
      <c r="A19" s="13">
        <v>18</v>
      </c>
      <c r="B19" s="13" t="s">
        <v>116</v>
      </c>
      <c r="C19" s="13" t="s">
        <v>117</v>
      </c>
      <c r="D19" s="13" t="s">
        <v>93</v>
      </c>
      <c r="E19" s="13">
        <v>180</v>
      </c>
      <c r="F19" s="15" t="s">
        <v>118</v>
      </c>
    </row>
    <row r="20" ht="30.75" customHeight="1" spans="1:6">
      <c r="A20" s="13">
        <v>19</v>
      </c>
      <c r="B20" s="13" t="s">
        <v>119</v>
      </c>
      <c r="C20" s="13" t="s">
        <v>117</v>
      </c>
      <c r="D20" s="13" t="s">
        <v>93</v>
      </c>
      <c r="E20" s="13">
        <v>164</v>
      </c>
      <c r="F20" s="15" t="s">
        <v>120</v>
      </c>
    </row>
    <row r="21" ht="30.75" customHeight="1" spans="1:6">
      <c r="A21" s="13">
        <v>20</v>
      </c>
      <c r="B21" s="13" t="s">
        <v>121</v>
      </c>
      <c r="C21" s="13" t="s">
        <v>117</v>
      </c>
      <c r="D21" s="13" t="s">
        <v>93</v>
      </c>
      <c r="E21" s="13">
        <v>100</v>
      </c>
      <c r="F21" s="15" t="s">
        <v>120</v>
      </c>
    </row>
    <row r="22" ht="30.75" customHeight="1" spans="1:6">
      <c r="A22" s="13">
        <v>21</v>
      </c>
      <c r="B22" s="13" t="s">
        <v>122</v>
      </c>
      <c r="C22" s="13" t="s">
        <v>123</v>
      </c>
      <c r="D22" s="13" t="s">
        <v>93</v>
      </c>
      <c r="E22" s="13">
        <v>292</v>
      </c>
      <c r="F22" s="15" t="s">
        <v>124</v>
      </c>
    </row>
    <row r="23" ht="30.75" customHeight="1" spans="1:6">
      <c r="A23" s="13">
        <v>22</v>
      </c>
      <c r="B23" s="13" t="s">
        <v>125</v>
      </c>
      <c r="C23" s="13" t="s">
        <v>123</v>
      </c>
      <c r="D23" s="13" t="s">
        <v>93</v>
      </c>
      <c r="E23" s="13">
        <v>266</v>
      </c>
      <c r="F23" s="15" t="s">
        <v>124</v>
      </c>
    </row>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60" zoomScaleNormal="100" zoomScaleSheetLayoutView="60" workbookViewId="0">
      <selection activeCell="A1" sqref="A1:F11"/>
    </sheetView>
  </sheetViews>
  <sheetFormatPr defaultColWidth="9" defaultRowHeight="22.5" outlineLevelCol="5"/>
  <cols>
    <col min="1" max="1" width="20.25" style="1" customWidth="1"/>
    <col min="2" max="2" width="18.375" style="1" customWidth="1"/>
    <col min="3" max="3" width="18.625" style="1" customWidth="1"/>
    <col min="4" max="4" width="14.25" style="1" customWidth="1"/>
    <col min="5" max="5" width="16.875" style="1" customWidth="1"/>
    <col min="6" max="6" width="89.125" style="1" customWidth="1"/>
    <col min="7" max="16384" width="9" style="1"/>
  </cols>
  <sheetData>
    <row r="1" ht="50.1" customHeight="1" spans="1:6">
      <c r="A1" s="2" t="s">
        <v>3</v>
      </c>
      <c r="B1" s="3" t="s">
        <v>56</v>
      </c>
      <c r="C1" s="3" t="s">
        <v>88</v>
      </c>
      <c r="D1" s="3" t="s">
        <v>13</v>
      </c>
      <c r="E1" s="3" t="s">
        <v>14</v>
      </c>
      <c r="F1" s="3" t="s">
        <v>90</v>
      </c>
    </row>
    <row r="2" ht="50.1" customHeight="1" spans="1:6">
      <c r="A2" s="4" t="s">
        <v>12</v>
      </c>
      <c r="B2" s="5"/>
      <c r="C2" s="3"/>
      <c r="D2" s="6" t="s">
        <v>93</v>
      </c>
      <c r="E2" s="6">
        <f>SUM(E3:E11)</f>
        <v>23998</v>
      </c>
      <c r="F2" s="7"/>
    </row>
    <row r="3" ht="50.1" customHeight="1" spans="1:6">
      <c r="A3" s="8">
        <v>1</v>
      </c>
      <c r="B3" s="9" t="s">
        <v>69</v>
      </c>
      <c r="C3" s="10" t="s">
        <v>126</v>
      </c>
      <c r="D3" s="6" t="s">
        <v>93</v>
      </c>
      <c r="E3" s="9">
        <v>849</v>
      </c>
      <c r="F3" s="6" t="s">
        <v>127</v>
      </c>
    </row>
    <row r="4" ht="50.1" customHeight="1" spans="1:6">
      <c r="A4" s="8">
        <v>2</v>
      </c>
      <c r="B4" s="9" t="s">
        <v>72</v>
      </c>
      <c r="C4" s="10" t="s">
        <v>126</v>
      </c>
      <c r="D4" s="6" t="s">
        <v>93</v>
      </c>
      <c r="E4" s="9">
        <v>1576</v>
      </c>
      <c r="F4" s="6" t="s">
        <v>128</v>
      </c>
    </row>
    <row r="5" ht="50.1" customHeight="1" spans="1:6">
      <c r="A5" s="8">
        <v>3</v>
      </c>
      <c r="B5" s="9" t="s">
        <v>74</v>
      </c>
      <c r="C5" s="10" t="s">
        <v>129</v>
      </c>
      <c r="D5" s="6" t="s">
        <v>93</v>
      </c>
      <c r="E5" s="9">
        <v>1926</v>
      </c>
      <c r="F5" s="6" t="s">
        <v>130</v>
      </c>
    </row>
    <row r="6" ht="50.1" customHeight="1" spans="1:6">
      <c r="A6" s="8">
        <v>4</v>
      </c>
      <c r="B6" s="9" t="s">
        <v>76</v>
      </c>
      <c r="C6" s="10" t="s">
        <v>129</v>
      </c>
      <c r="D6" s="6" t="s">
        <v>93</v>
      </c>
      <c r="E6" s="9">
        <v>6583</v>
      </c>
      <c r="F6" s="6" t="s">
        <v>131</v>
      </c>
    </row>
    <row r="7" ht="50.1" customHeight="1" spans="1:6">
      <c r="A7" s="8">
        <v>5</v>
      </c>
      <c r="B7" s="9" t="s">
        <v>77</v>
      </c>
      <c r="C7" s="10" t="s">
        <v>129</v>
      </c>
      <c r="D7" s="6" t="s">
        <v>93</v>
      </c>
      <c r="E7" s="9">
        <v>5397</v>
      </c>
      <c r="F7" s="6" t="s">
        <v>131</v>
      </c>
    </row>
    <row r="8" ht="50.1" customHeight="1" spans="1:6">
      <c r="A8" s="8">
        <v>6</v>
      </c>
      <c r="B8" s="9" t="s">
        <v>78</v>
      </c>
      <c r="C8" s="10" t="s">
        <v>132</v>
      </c>
      <c r="D8" s="6" t="s">
        <v>93</v>
      </c>
      <c r="E8" s="9">
        <v>2014</v>
      </c>
      <c r="F8" s="6" t="s">
        <v>133</v>
      </c>
    </row>
    <row r="9" ht="50.1" customHeight="1" spans="1:6">
      <c r="A9" s="8">
        <v>7</v>
      </c>
      <c r="B9" s="9" t="s">
        <v>81</v>
      </c>
      <c r="C9" s="10" t="s">
        <v>134</v>
      </c>
      <c r="D9" s="6" t="s">
        <v>93</v>
      </c>
      <c r="E9" s="9">
        <v>1354</v>
      </c>
      <c r="F9" s="6" t="s">
        <v>135</v>
      </c>
    </row>
    <row r="10" ht="50.1" customHeight="1" spans="1:6">
      <c r="A10" s="8">
        <v>8</v>
      </c>
      <c r="B10" s="9" t="s">
        <v>84</v>
      </c>
      <c r="C10" s="10" t="s">
        <v>136</v>
      </c>
      <c r="D10" s="6" t="s">
        <v>93</v>
      </c>
      <c r="E10" s="9">
        <v>3179</v>
      </c>
      <c r="F10" s="6" t="s">
        <v>137</v>
      </c>
    </row>
    <row r="11" ht="50.1" customHeight="1" spans="1:6">
      <c r="A11" s="8">
        <v>9</v>
      </c>
      <c r="B11" s="9" t="s">
        <v>82</v>
      </c>
      <c r="C11" s="10" t="s">
        <v>138</v>
      </c>
      <c r="D11" s="6" t="s">
        <v>93</v>
      </c>
      <c r="E11" s="9">
        <v>1120</v>
      </c>
      <c r="F11" s="6" t="s">
        <v>139</v>
      </c>
    </row>
  </sheetData>
  <mergeCells count="1">
    <mergeCell ref="A2:C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投资概算</vt:lpstr>
      <vt:lpstr>造林成本表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WPS_1502859507</cp:lastModifiedBy>
  <dcterms:created xsi:type="dcterms:W3CDTF">2006-09-16T00:00:00Z</dcterms:created>
  <dcterms:modified xsi:type="dcterms:W3CDTF">2019-03-04T02:50:59Z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