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3" activeTab="7"/>
  </bookViews>
  <sheets>
    <sheet name="社保基金预算封面" sheetId="1" r:id="rId1"/>
    <sheet name="预算目录" sheetId="2" r:id="rId2"/>
    <sheet name="预算总表" sheetId="3" r:id="rId3"/>
    <sheet name="企业职工基本养老收支预算表" sheetId="4" r:id="rId4"/>
    <sheet name="城乡居民基本养老收支预算表" sheetId="5" r:id="rId5"/>
    <sheet name="机关事业单位基本养老收支预算表" sheetId="6" r:id="rId6"/>
    <sheet name="职工基本医疗收支预算表" sheetId="7" r:id="rId7"/>
    <sheet name="城乡居民基本医疗收支预算表" sheetId="8" r:id="rId8"/>
    <sheet name="工伤保险基金收支预算表" sheetId="9" r:id="rId9"/>
    <sheet name="失业保险基金收支预算表" sheetId="10" r:id="rId10"/>
    <sheet name="基本养老基础资料表" sheetId="11" r:id="rId11"/>
    <sheet name="基本医疗基础资料表" sheetId="12" r:id="rId12"/>
    <sheet name="失业工伤基础资料表" sheetId="13" r:id="rId13"/>
    <sheet name="基本养老征缴收入" sheetId="14" r:id="rId14"/>
    <sheet name="退休人员基本养老待遇支出" sheetId="15" r:id="rId15"/>
    <sheet name="执行数审核" sheetId="16" r:id="rId16"/>
    <sheet name="预算数审核" sheetId="17" r:id="rId17"/>
    <sheet name="执行数审核（汇审）" sheetId="18" r:id="rId18"/>
    <sheet name="预算数审核（汇审）" sheetId="19" r:id="rId19"/>
  </sheets>
  <definedNames>
    <definedName name="_xlnm.Print_Titles" localSheetId="13">基本养老征缴收入!$1:$5</definedName>
    <definedName name="_xlnm.Print_Titles" localSheetId="14">退休人员基本养老待遇支出!$1:$3</definedName>
    <definedName name="_xlnm.Print_Titles" localSheetId="15">执行数审核!$1:$5</definedName>
    <definedName name="_xlnm.Print_Titles" localSheetId="16">预算数审核!$1:$5</definedName>
    <definedName name="_xlnm.Print_Titles" localSheetId="17">'执行数审核（汇审）'!$1:$5</definedName>
    <definedName name="_xlnm.Print_Titles" localSheetId="18">'预算数审核（汇审）'!$1:$5</definedName>
  </definedNames>
  <calcPr calcId="144525"/>
</workbook>
</file>

<file path=xl/sharedStrings.xml><?xml version="1.0" encoding="utf-8"?>
<sst xmlns="http://schemas.openxmlformats.org/spreadsheetml/2006/main" count="2821" uniqueCount="784">
  <si>
    <t>附件1</t>
  </si>
  <si>
    <t xml:space="preserve">    2021 年 社 会 保 险 基 金 预 算</t>
  </si>
  <si>
    <t>批准日期：</t>
  </si>
  <si>
    <t>年</t>
  </si>
  <si>
    <t>月</t>
  </si>
  <si>
    <t>日</t>
  </si>
  <si>
    <t xml:space="preserve">                </t>
  </si>
  <si>
    <t>财政厅（局）：</t>
  </si>
  <si>
    <t>人力资源社会保障厅（局）：</t>
  </si>
  <si>
    <t>医疗保障局：</t>
  </si>
  <si>
    <t>报送日期：</t>
  </si>
  <si>
    <t xml:space="preserve"> 日</t>
  </si>
  <si>
    <t xml:space="preserve">                 </t>
  </si>
  <si>
    <t>税务局：</t>
  </si>
  <si>
    <t>财政厅（局）负责人（章）：</t>
  </si>
  <si>
    <t>财务负责人（章）：</t>
  </si>
  <si>
    <t>经办人（章）：</t>
  </si>
  <si>
    <t>人力资源社会保障（厅）局负责人（章）：</t>
  </si>
  <si>
    <t>医疗保障局负责人（章）：</t>
  </si>
  <si>
    <t>税务局负责人（章）：</t>
  </si>
  <si>
    <t>社保费部门负责人（章）：</t>
  </si>
  <si>
    <t>目      录</t>
  </si>
  <si>
    <t>一、2021年社会保险基金收支预算总表...........................................................</t>
  </si>
  <si>
    <t>社预01表</t>
  </si>
  <si>
    <t>二、2021年企业职工基本养老保险基金收支预算表.........................................................</t>
  </si>
  <si>
    <t>社预02表</t>
  </si>
  <si>
    <t>三、2021年城乡居民基本养老保险基金收支预算表.........................................................</t>
  </si>
  <si>
    <t>社预03表</t>
  </si>
  <si>
    <t>四、2021年机关事业单位基本养老保险基金收支预算表...................................................</t>
  </si>
  <si>
    <t>社预04表</t>
  </si>
  <si>
    <t>五、2021年职工基本医疗保险(含生育保险)基金收支预算表.........................................................</t>
  </si>
  <si>
    <t>社预05表</t>
  </si>
  <si>
    <t>六、2021年城乡居民基本医疗保险基金收支预算表...................................................</t>
  </si>
  <si>
    <t>社预06表</t>
  </si>
  <si>
    <t>七、2021年工伤保险基金收支预算表...............................................</t>
  </si>
  <si>
    <t>社预07表</t>
  </si>
  <si>
    <t>八、2021年失业保险基金收支预算表.....................................................</t>
  </si>
  <si>
    <t>社预08表</t>
  </si>
  <si>
    <t>九、2021年基本养老保险基础资料表.....................................................</t>
  </si>
  <si>
    <t>社预附01表</t>
  </si>
  <si>
    <t>十、2021年基本医疗保险基础资料表.....................................................</t>
  </si>
  <si>
    <t>社预附02表</t>
  </si>
  <si>
    <t>十一、2021年失业保险、工伤保险基础资料表.....................................................</t>
  </si>
  <si>
    <t>社预附03表</t>
  </si>
  <si>
    <t>2021年社会保险基金收支预算总表</t>
  </si>
  <si>
    <t>红寺堡区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</si>
  <si>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</si>
  <si>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</si>
  <si>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</si>
  <si>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</si>
  <si>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</si>
  <si>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</si>
  <si>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</si>
  <si>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</si>
  <si>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</si>
  <si>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</si>
  <si>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</si>
  <si>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</si>
  <si>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</si>
  <si>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</si>
  <si>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</si>
  <si>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</si>
  <si>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</si>
  <si>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</si>
  <si>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</si>
  <si>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</si>
  <si>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</si>
  <si>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</si>
  <si>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</si>
  <si>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</si>
  <si>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</si>
  <si>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</si>
  <si>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</si>
  <si>
    <t>第 1 页</t>
  </si>
  <si>
    <t>2021年企业职工基本养老保险基金收支预算表</t>
  </si>
  <si>
    <t>2020年执行数</t>
  </si>
  <si>
    <t>2021年预算数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</si>
  <si>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</si>
  <si>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</si>
  <si>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</si>
  <si>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</si>
  <si>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</si>
  <si>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</si>
  <si>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</si>
  <si>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</si>
  <si>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</si>
  <si>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四、转移支出</t>
  </si>
  <si>
    <t>五、转移收入</t>
  </si>
  <si>
    <t>五、其他支出</t>
  </si>
  <si>
    <t>六、其他收入</t>
  </si>
  <si>
    <t>×</t>
  </si>
  <si>
    <t xml:space="preserve">    其中：滞纳金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</si>
  <si>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</si>
  <si>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</si>
  <si>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</si>
  <si>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</si>
  <si>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
          收入(省级专用)</t>
  </si>
  <si>
    <t xml:space="preserve">    其中：中央调剂基金
         支出(中央专用)</t>
  </si>
  <si>
    <t>九、下级上解收入</t>
  </si>
  <si>
    <t>八、上解上级支出</t>
  </si>
  <si>
    <t xml:space="preserve">    其中：中央调剂基金
          收入(中央专用)</t>
  </si>
  <si>
    <t xml:space="preserve">    其中：中央调剂资金
          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</si>
  <si>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</si>
  <si>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</si>
  <si>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</si>
  <si>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</si>
  <si>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</si>
  <si>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    计</t>
  </si>
  <si>
    <t>第 2 页</t>
  </si>
  <si>
    <t>2021年城乡居民基本养老保险基金收支预算表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</si>
  <si>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</si>
  <si>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</si>
  <si>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</si>
  <si>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</si>
  <si>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</si>
  <si>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</si>
  <si>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</si>
  <si>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</si>
  <si>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</si>
  <si>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</si>
  <si>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</si>
  <si>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</si>
  <si>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</si>
  <si>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</si>
  <si>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</si>
  <si>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</si>
  <si>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</si>
  <si>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第 3 页</t>
  </si>
  <si>
    <t>2021年机关事业单位基本养老保险基金收支预算表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</si>
  <si>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</si>
  <si>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</si>
  <si>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</si>
  <si>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</si>
  <si>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</si>
  <si>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</si>
  <si>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</si>
  <si>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</si>
  <si>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</si>
  <si>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</si>
  <si>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</si>
  <si>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</si>
  <si>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</si>
  <si>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</si>
  <si>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</si>
  <si>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4 页</t>
  </si>
  <si>
    <t>2021年职工基本医疗保险(含生育保险)基金收支预算表</t>
  </si>
  <si>
    <t>小计</t>
  </si>
  <si>
    <t>基本医疗保险统筹基金(含单建统筹）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</si>
  <si>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</si>
  <si>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</si>
  <si>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</si>
  <si>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</si>
  <si>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</si>
  <si>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</si>
  <si>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</si>
  <si>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</si>
  <si>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</si>
  <si>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第 5 页</t>
  </si>
  <si>
    <t>2021年城乡居民基本医疗保险基金收支预算表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</si>
  <si>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</si>
  <si>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</si>
  <si>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</si>
  <si>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</si>
  <si>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</si>
  <si>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</si>
  <si>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</si>
  <si>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</si>
  <si>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</si>
  <si>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</si>
  <si>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</si>
  <si>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</si>
  <si>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</si>
  <si>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</si>
  <si>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2021年工伤保险基金收支预算表</t>
  </si>
  <si>
    <t>一、工伤保险费收入</t>
  </si>
  <si>
    <t>一、工伤保险待遇支出</t>
  </si>
  <si>
    <t>　　其中：医疗待遇支出</t>
  </si>
  <si>
    <t>二、劳动能力鉴定支出</t>
  </si>
  <si>
    <t>三、工伤预防费用支出</t>
  </si>
  <si>
    <t>四、其他支出</t>
  </si>
  <si>
    <t>五、本年支出小计</t>
  </si>
  <si>
    <t>六、补助下级支出</t>
  </si>
  <si>
    <t>七、上解上级支出</t>
  </si>
  <si>
    <t>八、本年支出合计</t>
  </si>
  <si>
    <t>九、本年收支结余</t>
  </si>
  <si>
    <t>十、年末滚存结余</t>
  </si>
  <si>
    <t>第 7 页</t>
  </si>
  <si>
    <t>2021年失业保险基金收支预算表</t>
  </si>
  <si>
    <t>一、失业保险费收入</t>
  </si>
  <si>
    <t>一、失业保险金支出</t>
  </si>
  <si>
    <t xml:space="preserve">二、基本医疗保险费支出 </t>
  </si>
  <si>
    <t>四、职业培训和职业介绍补贴支出</t>
  </si>
  <si>
    <t>五、其他费用支出</t>
  </si>
  <si>
    <t>六、稳定岗位补贴支出</t>
  </si>
  <si>
    <t>七、技能提升补贴支出</t>
  </si>
  <si>
    <t>八、转移支出</t>
  </si>
  <si>
    <t>九、其他支出</t>
  </si>
  <si>
    <t xml:space="preserve">    其中：失业补助金支出</t>
  </si>
  <si>
    <t xml:space="preserve">          临时生活补助支出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</si>
  <si>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</si>
  <si>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</si>
  <si>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</si>
  <si>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</si>
  <si>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</si>
  <si>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</si>
  <si>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</si>
  <si>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2021年基本养老保险基础资料表</t>
  </si>
  <si>
    <t>单位</t>
  </si>
  <si>
    <t>一、企业职工基本养老保险</t>
  </si>
  <si>
    <t xml:space="preserve">       (1)上年末累计欠费</t>
  </si>
  <si>
    <t>元</t>
  </si>
  <si>
    <t xml:space="preserve">   (一)参保人数</t>
  </si>
  <si>
    <t>人</t>
  </si>
  <si>
    <t xml:space="preserve">       (2)本年补缴以前年度欠费</t>
  </si>
  <si>
    <t>　     1.在职职工</t>
  </si>
  <si>
    <t xml:space="preserve">       (3)本年新增欠费</t>
  </si>
  <si>
    <t xml:space="preserve">元
</t>
  </si>
  <si>
    <t xml:space="preserve">         其中：个人身份参保</t>
  </si>
  <si>
    <t xml:space="preserve">       (4)年末累计欠费</t>
  </si>
  <si>
    <t>　   　2.离休人员</t>
  </si>
  <si>
    <t xml:space="preserve">     3.本年预缴以后年度基本养老保险费</t>
  </si>
  <si>
    <t xml:space="preserve">       3.退休、退职人员</t>
  </si>
  <si>
    <t xml:space="preserve">     4.一次性补缴以前年度基本养老保险费</t>
  </si>
  <si>
    <t xml:space="preserve">        (1)当年新增退休退职人员</t>
  </si>
  <si>
    <t>二、城乡居民基本养老保险</t>
  </si>
  <si>
    <t xml:space="preserve"> 　     (2)当年死亡退休退职人员</t>
  </si>
  <si>
    <t xml:space="preserve">   (一)16－59周岁参保缴费人数</t>
  </si>
  <si>
    <t xml:space="preserve">   (二)缴费人数</t>
  </si>
  <si>
    <t xml:space="preserve">   (二)实际领取待遇人员</t>
  </si>
  <si>
    <t xml:space="preserve">       其中：个人身份缴费</t>
  </si>
  <si>
    <t xml:space="preserve">   (三)人均缴费水平</t>
  </si>
  <si>
    <t>元/年</t>
  </si>
  <si>
    <t xml:space="preserve">   (三)缴费基数总额</t>
  </si>
  <si>
    <t xml:space="preserve">   (四)人均财政对缴费补贴水平</t>
  </si>
  <si>
    <t>　　   1.单位</t>
  </si>
  <si>
    <t>三、机关事业单位基本养老保险</t>
  </si>
  <si>
    <t>　   　2.个人</t>
  </si>
  <si>
    <t xml:space="preserve">         其中：个人身份缴费基数总额</t>
  </si>
  <si>
    <t>　      1.在职职工</t>
  </si>
  <si>
    <t xml:space="preserve">   (四)缴费费率</t>
  </si>
  <si>
    <t>%</t>
  </si>
  <si>
    <t>　    　2.退休、退职人员</t>
  </si>
  <si>
    <t xml:space="preserve">       1.单位缴费费率</t>
  </si>
  <si>
    <t xml:space="preserve">       2.职工个人缴费费率</t>
  </si>
  <si>
    <t xml:space="preserve">       3.以个人身份参保缴费费率</t>
  </si>
  <si>
    <t xml:space="preserve">   　　1.单位</t>
  </si>
  <si>
    <t xml:space="preserve">   (五)人均缴费工资基数</t>
  </si>
  <si>
    <t xml:space="preserve">   (六)保险费缴纳情况</t>
  </si>
  <si>
    <t xml:space="preserve">       1.缴纳当年基本养老保险费</t>
  </si>
  <si>
    <t xml:space="preserve">       2.欠费情况</t>
  </si>
  <si>
    <t>四、统筹地区职工平均工资</t>
  </si>
  <si>
    <t>第 9 页</t>
  </si>
  <si>
    <t>2021年基本医疗保险基础资料表</t>
  </si>
  <si>
    <t>一、职工基本医疗保险</t>
  </si>
  <si>
    <t xml:space="preserve">        (1)上年末累计欠费</t>
  </si>
  <si>
    <t xml:space="preserve">        (2)本年补缴以前年度欠费</t>
  </si>
  <si>
    <t xml:space="preserve">       1.在职职工</t>
  </si>
  <si>
    <t xml:space="preserve">        (3)本年新增欠费</t>
  </si>
  <si>
    <t xml:space="preserve">       2.退休人员</t>
  </si>
  <si>
    <t xml:space="preserve">        (4)年末累计欠费</t>
  </si>
  <si>
    <t xml:space="preserve">       3.本年预缴以后年度基本医疗保险费</t>
  </si>
  <si>
    <t xml:space="preserve">       4.一次性补缴以前年度基本医疗保险费</t>
  </si>
  <si>
    <t xml:space="preserve">       1.单位</t>
  </si>
  <si>
    <t>二、城乡居民基本医疗保险</t>
  </si>
  <si>
    <t xml:space="preserve">       2.个人</t>
  </si>
  <si>
    <t xml:space="preserve">   (一)参保缴费年末人数</t>
  </si>
  <si>
    <t xml:space="preserve">   (二)缴费标准</t>
  </si>
  <si>
    <t xml:space="preserve">       其中：个人缴费标准</t>
  </si>
  <si>
    <t xml:space="preserve">       2.个人缴费费率</t>
  </si>
  <si>
    <t xml:space="preserve">             财政补贴标准</t>
  </si>
  <si>
    <t xml:space="preserve">   (三)大病保险情况</t>
  </si>
  <si>
    <t xml:space="preserve">      1.覆盖人数</t>
  </si>
  <si>
    <t xml:space="preserve">       1.缴纳当年基本医疗保险费</t>
  </si>
  <si>
    <t xml:space="preserve">      2.筹资标准</t>
  </si>
  <si>
    <t xml:space="preserve">      3.人均筹资水平</t>
  </si>
  <si>
    <t>第 10 页</t>
  </si>
  <si>
    <t>2021年失业保险、工伤保险基础资料表</t>
  </si>
  <si>
    <t>一、失业保险</t>
  </si>
  <si>
    <t xml:space="preserve">   (八)享受稳定岗位补贴企
       业参加失业保险人数</t>
  </si>
  <si>
    <t xml:space="preserve">   (九)享受技能提升补贴人数</t>
  </si>
  <si>
    <t xml:space="preserve">       其中：农民合同制工人参保人数</t>
  </si>
  <si>
    <t>二、工伤保险</t>
  </si>
  <si>
    <t xml:space="preserve">   (二)实际缴费人数</t>
  </si>
  <si>
    <t xml:space="preserve">   (六)缴纳当年工伤保险费</t>
  </si>
  <si>
    <t xml:space="preserve">   (六)全年领取失业保险金人月数</t>
  </si>
  <si>
    <t>人月</t>
  </si>
  <si>
    <t xml:space="preserve">       其中：按缴费基数缴纳的工伤保险费</t>
  </si>
  <si>
    <t xml:space="preserve">   (七)代缴医疗保险人月数</t>
  </si>
  <si>
    <t xml:space="preserve">  （七)享受工伤保险待遇全年累计人数</t>
  </si>
  <si>
    <t>第 11 页</t>
  </si>
  <si>
    <t>2021年社保基金预算征缴收入审核表</t>
  </si>
  <si>
    <t>测算项目</t>
  </si>
  <si>
    <t>序号</t>
  </si>
  <si>
    <t>数据来源或测算公式</t>
  </si>
  <si>
    <t>类别</t>
  </si>
  <si>
    <t>项目</t>
  </si>
  <si>
    <t>因素</t>
  </si>
  <si>
    <t>职工个人</t>
  </si>
  <si>
    <t>灵活就业</t>
  </si>
  <si>
    <t>平均缴费人数
（单位数等于职工个人平均缴费人数）</t>
  </si>
  <si>
    <t>2020预计执行数</t>
  </si>
  <si>
    <t>测算数</t>
  </si>
  <si>
    <t>测算结果</t>
  </si>
  <si>
    <t>A1</t>
  </si>
  <si>
    <t>A1=A2÷A3</t>
  </si>
  <si>
    <t>2020第3季度平均缴费人数累计完成数</t>
  </si>
  <si>
    <t>A2</t>
  </si>
  <si>
    <t>2020年第三季度季报基础资料表</t>
  </si>
  <si>
    <t>上年第3季度平均缴费人数占全年比例</t>
  </si>
  <si>
    <t>A3</t>
  </si>
  <si>
    <t>A3=A4÷A5</t>
  </si>
  <si>
    <t>2020第3季度平均缴费人数上年同期累计完成数</t>
  </si>
  <si>
    <t>A4</t>
  </si>
  <si>
    <t>2019年平均缴费人数</t>
  </si>
  <si>
    <t>A5</t>
  </si>
  <si>
    <t>2019年决算补充资料表</t>
  </si>
  <si>
    <t>填报数</t>
  </si>
  <si>
    <t>填报结果</t>
  </si>
  <si>
    <t>A9</t>
  </si>
  <si>
    <t>2021年预算基础资料表</t>
  </si>
  <si>
    <t>差异率</t>
  </si>
  <si>
    <t>A0</t>
  </si>
  <si>
    <t>A0=A9÷A1-1</t>
  </si>
  <si>
    <t>2021
预算数</t>
  </si>
  <si>
    <t>B1</t>
  </si>
  <si>
    <t>B1=A1×(B2+1)</t>
  </si>
  <si>
    <t>近年平均缴费人数综合增长率</t>
  </si>
  <si>
    <t>B2</t>
  </si>
  <si>
    <t>B2=(A1÷A5+(A1÷B3)^(1/3))÷2-1</t>
  </si>
  <si>
    <t>2017年平均缴费人数</t>
  </si>
  <si>
    <t>B3</t>
  </si>
  <si>
    <t>2017年决算补充资料表</t>
  </si>
  <si>
    <t>B9</t>
  </si>
  <si>
    <t>B0</t>
  </si>
  <si>
    <t>B0=B9÷B1-1</t>
  </si>
  <si>
    <t>缴费基数总额
（合计数为个人基数总额）</t>
  </si>
  <si>
    <t>C1</t>
  </si>
  <si>
    <t>C1=C2÷C3</t>
  </si>
  <si>
    <t>2020第3季度缴费基数总额累计完成数</t>
  </si>
  <si>
    <t>C2</t>
  </si>
  <si>
    <t>近年前三季度缴费基数总额占全年比例</t>
  </si>
  <si>
    <t>C3</t>
  </si>
  <si>
    <t>C3=C4÷C5</t>
  </si>
  <si>
    <t>2020第3季度缴费基数总额上年同期累计完成数</t>
  </si>
  <si>
    <t>C4</t>
  </si>
  <si>
    <t>2019年缴费基数总额</t>
  </si>
  <si>
    <t>C5</t>
  </si>
  <si>
    <t>C9</t>
  </si>
  <si>
    <t>C0</t>
  </si>
  <si>
    <t>C0=C9÷C1-1</t>
  </si>
  <si>
    <t>D1</t>
  </si>
  <si>
    <t>D1=C1×（D2+1)</t>
  </si>
  <si>
    <t>近年缴费基数总额综合增长率</t>
  </si>
  <si>
    <t>D2</t>
  </si>
  <si>
    <t>D2=(C1÷C5+(C1÷D3)^(1/3))÷2-1</t>
  </si>
  <si>
    <t>2017年缴费基数总额</t>
  </si>
  <si>
    <t>D3</t>
  </si>
  <si>
    <t>2017年决算基础资料表</t>
  </si>
  <si>
    <t>D9</t>
  </si>
  <si>
    <t>D0</t>
  </si>
  <si>
    <t>D0=D9÷D1-1</t>
  </si>
  <si>
    <t>人均缴费基数</t>
  </si>
  <si>
    <t>E1</t>
  </si>
  <si>
    <t>E1=C1÷A1</t>
  </si>
  <si>
    <t>E9</t>
  </si>
  <si>
    <t>E9=C9÷A9</t>
  </si>
  <si>
    <t>E0</t>
  </si>
  <si>
    <t>E0=E9÷E1-1</t>
  </si>
  <si>
    <t>F1</t>
  </si>
  <si>
    <t>F1=D1÷B1</t>
  </si>
  <si>
    <t>F9</t>
  </si>
  <si>
    <t>F9=D9÷B9</t>
  </si>
  <si>
    <t>F0</t>
  </si>
  <si>
    <t>F0=F9÷F1-1</t>
  </si>
  <si>
    <t>缴费率</t>
  </si>
  <si>
    <t>2020年单位缴费费率</t>
  </si>
  <si>
    <t>G1</t>
  </si>
  <si>
    <t>2020年个人缴费费率</t>
  </si>
  <si>
    <t>G2</t>
  </si>
  <si>
    <t>2021年单位缴费费率</t>
  </si>
  <si>
    <t>H1</t>
  </si>
  <si>
    <t>2021年个人缴费费率</t>
  </si>
  <si>
    <t>H2</t>
  </si>
  <si>
    <t>当期应征收入</t>
  </si>
  <si>
    <t>I1</t>
  </si>
  <si>
    <t>I1=A1×E1×（G1+G2）</t>
  </si>
  <si>
    <t>I9</t>
  </si>
  <si>
    <t>2021年预算基础资料表(当期+新欠)</t>
  </si>
  <si>
    <t>I0</t>
  </si>
  <si>
    <t>I0=I9÷I1-1</t>
  </si>
  <si>
    <t>J1</t>
  </si>
  <si>
    <t>J1=B1×F1×(H1+H2)</t>
  </si>
  <si>
    <t>J9</t>
  </si>
  <si>
    <t>2021年预算基础资料表（当期+新欠）</t>
  </si>
  <si>
    <t>J0</t>
  </si>
  <si>
    <t>J0=J9÷J1-1</t>
  </si>
  <si>
    <t>当期新增欠费</t>
  </si>
  <si>
    <t>K1</t>
  </si>
  <si>
    <t>K1=I1×MIN(K2,K8)</t>
  </si>
  <si>
    <t>2019年新增欠费占当期应征收入比例</t>
  </si>
  <si>
    <t>K2</t>
  </si>
  <si>
    <t>K2=K5÷K3</t>
  </si>
  <si>
    <t>2019年当期应征收入</t>
  </si>
  <si>
    <t>K3</t>
  </si>
  <si>
    <t>K3=K4-K6-K7+K5</t>
  </si>
  <si>
    <t>2019年保险费收入</t>
  </si>
  <si>
    <t>K4</t>
  </si>
  <si>
    <t>2019年决算收支表</t>
  </si>
  <si>
    <t>2019年新增欠费</t>
  </si>
  <si>
    <t>K5</t>
  </si>
  <si>
    <t>2019年决算基础资料表</t>
  </si>
  <si>
    <t>2019年清欠收入</t>
  </si>
  <si>
    <t>K6</t>
  </si>
  <si>
    <t>2019年一次性补缴与预缴收入</t>
  </si>
  <si>
    <t>K7</t>
  </si>
  <si>
    <t>2019年全国新增欠费占当期应征收入比例</t>
  </si>
  <si>
    <t>K8</t>
  </si>
  <si>
    <t>需手填数据，全国占比</t>
  </si>
  <si>
    <t>K9</t>
  </si>
  <si>
    <t>K0</t>
  </si>
  <si>
    <t>K0=K9÷K1-1</t>
  </si>
  <si>
    <t>L1</t>
  </si>
  <si>
    <t>L1=J1×MIN(K2,K8)</t>
  </si>
  <si>
    <t>L9</t>
  </si>
  <si>
    <t>L0</t>
  </si>
  <si>
    <t>L0=L9÷L1-1</t>
  </si>
  <si>
    <t>当期征缴收入</t>
  </si>
  <si>
    <t>M1</t>
  </si>
  <si>
    <t>M1=I1-K1</t>
  </si>
  <si>
    <t>M9</t>
  </si>
  <si>
    <t>M0</t>
  </si>
  <si>
    <t>M0=M9÷M1-1</t>
  </si>
  <si>
    <t>N1</t>
  </si>
  <si>
    <t>N1=J1-L1</t>
  </si>
  <si>
    <t>N9</t>
  </si>
  <si>
    <t>N0</t>
  </si>
  <si>
    <t>N0=N9÷N1-1</t>
  </si>
  <si>
    <t>清欠收入</t>
  </si>
  <si>
    <t>O1</t>
  </si>
  <si>
    <t>O1=O2×O3</t>
  </si>
  <si>
    <t>2019年年末欠费</t>
  </si>
  <si>
    <t>O2</t>
  </si>
  <si>
    <t>近年清欠收入占年初累计欠费比例</t>
  </si>
  <si>
    <t>O3</t>
  </si>
  <si>
    <t>O3=((K6÷O4)+(O6÷O5))÷2</t>
  </si>
  <si>
    <t>2019年年初欠费</t>
  </si>
  <si>
    <t>O4</t>
  </si>
  <si>
    <t>2018年年初欠费</t>
  </si>
  <si>
    <t>O5</t>
  </si>
  <si>
    <t>2018年决算基础资料表</t>
  </si>
  <si>
    <t>2018年清欠收入</t>
  </si>
  <si>
    <t>O6</t>
  </si>
  <si>
    <t>O9</t>
  </si>
  <si>
    <t>2021年预算收支表</t>
  </si>
  <si>
    <t>O0</t>
  </si>
  <si>
    <t>O0=O9÷O1-1</t>
  </si>
  <si>
    <t>P1</t>
  </si>
  <si>
    <t>P1=P2×P3</t>
  </si>
  <si>
    <t>2020年年末欠费</t>
  </si>
  <si>
    <t>P2</t>
  </si>
  <si>
    <t>P2=O2-O1+K1</t>
  </si>
  <si>
    <t>近年清欠收入占年初欠费比例</t>
  </si>
  <si>
    <t>P3</t>
  </si>
  <si>
    <t>P2=((O1÷O2)+(K6÷O4))÷2</t>
  </si>
  <si>
    <t>P9</t>
  </si>
  <si>
    <t>P0</t>
  </si>
  <si>
    <t>P0=P9÷P1-1</t>
  </si>
  <si>
    <t>一次性补缴与预缴收入</t>
  </si>
  <si>
    <t>Q1</t>
  </si>
  <si>
    <t>Q1=(M1+O1)÷(1-Q2)-(M1+O1)</t>
  </si>
  <si>
    <t>历年一次性补缴与预缴
收入占征缴总收入比重</t>
  </si>
  <si>
    <t>Q2</t>
  </si>
  <si>
    <t>Q2=((K7÷Q3)+(Q4÷Q5))÷2</t>
  </si>
  <si>
    <t>2019年征缴总收入</t>
  </si>
  <si>
    <t>Q3</t>
  </si>
  <si>
    <t>2018年一次性补缴与预缴收入</t>
  </si>
  <si>
    <t>Q4</t>
  </si>
  <si>
    <t>2018年决算收支表</t>
  </si>
  <si>
    <t>2018年征缴总收入</t>
  </si>
  <si>
    <t>Q5</t>
  </si>
  <si>
    <t>Q9</t>
  </si>
  <si>
    <t>Q0</t>
  </si>
  <si>
    <t>Q0=Q9÷Q1-1</t>
  </si>
  <si>
    <t>R1</t>
  </si>
  <si>
    <t>R1=(N1+P1)÷(1-R2)-(N1+P1)</t>
  </si>
  <si>
    <t>R2</t>
  </si>
  <si>
    <t>R2=((Q1÷(M1+O1+Q1))+(K7÷Q3))÷2</t>
  </si>
  <si>
    <t>R9</t>
  </si>
  <si>
    <t>R0</t>
  </si>
  <si>
    <t>R0=R9÷R1-1</t>
  </si>
  <si>
    <t>征缴总收入</t>
  </si>
  <si>
    <t>S1</t>
  </si>
  <si>
    <t>S1=M1+O1+Q1</t>
  </si>
  <si>
    <t>S9</t>
  </si>
  <si>
    <t>S0</t>
  </si>
  <si>
    <t>S0=S9÷S1-1</t>
  </si>
  <si>
    <t>T1</t>
  </si>
  <si>
    <t>T1=N1+P1+R1</t>
  </si>
  <si>
    <t>T9</t>
  </si>
  <si>
    <t>T0</t>
  </si>
  <si>
    <t>T0=T9÷T1-1</t>
  </si>
  <si>
    <t>2021年退休人员基本养老待遇支出审核表</t>
  </si>
  <si>
    <t>数据</t>
  </si>
  <si>
    <t>退休人数年末数</t>
  </si>
  <si>
    <t>A1=A2-A4+A6</t>
  </si>
  <si>
    <t>2019年退休人数年末数</t>
  </si>
  <si>
    <t>2019决算基础资料表</t>
  </si>
  <si>
    <t>2019年退休人数全年平均数</t>
  </si>
  <si>
    <t>2019决算补充资料表</t>
  </si>
  <si>
    <t>2020年死亡退休人数</t>
  </si>
  <si>
    <t>A4=A5÷0.75</t>
  </si>
  <si>
    <t>2020年前三季度死亡退休人数</t>
  </si>
  <si>
    <t>2020年新增退休人数</t>
  </si>
  <si>
    <t>A6</t>
  </si>
  <si>
    <t>A6=A7÷0.75</t>
  </si>
  <si>
    <t>2020年前三季度新增退休人数</t>
  </si>
  <si>
    <t>A7</t>
  </si>
  <si>
    <t>推算2020年退休人员全年平均数</t>
  </si>
  <si>
    <t>A8</t>
  </si>
  <si>
    <t>A8=A2-A4÷2+A6÷2</t>
  </si>
  <si>
    <t>填报2020年退休人数全年平均数</t>
  </si>
  <si>
    <t>2021预算基础资料表</t>
  </si>
  <si>
    <t>A0=A9÷A8-1</t>
  </si>
  <si>
    <t>B1=A1-B2+B4</t>
  </si>
  <si>
    <t>2021年退休死亡人数</t>
  </si>
  <si>
    <t>B2=A1×B3</t>
  </si>
  <si>
    <t>近年退休人员死亡率</t>
  </si>
  <si>
    <t>B3=A4÷A2</t>
  </si>
  <si>
    <t>2020新增退休人数</t>
  </si>
  <si>
    <t>B4</t>
  </si>
  <si>
    <t>B4=A6×（B5+1）</t>
  </si>
  <si>
    <t>近年新增退休人数增长率</t>
  </si>
  <si>
    <t>B5</t>
  </si>
  <si>
    <t>B5=A6÷B6-1</t>
  </si>
  <si>
    <t>2019年新增退休人数</t>
  </si>
  <si>
    <t>B6</t>
  </si>
  <si>
    <t>推算2021年退休人数全年平均数</t>
  </si>
  <si>
    <t>B7</t>
  </si>
  <si>
    <t>B7=A1-B2÷2+B4÷2</t>
  </si>
  <si>
    <t>填报2021年退休人数全年平均数</t>
  </si>
  <si>
    <t>B0=B9÷B7-1</t>
  </si>
  <si>
    <t>退休人员月人均养老待遇</t>
  </si>
  <si>
    <t>C1=C2+C4</t>
  </si>
  <si>
    <t>2019年月人均基本养老待遇</t>
  </si>
  <si>
    <t>C2=C3÷A3÷12</t>
  </si>
  <si>
    <t>2019年退休人员基本养老待遇支出</t>
  </si>
  <si>
    <t>2019决算收支表</t>
  </si>
  <si>
    <t>2020年月人均基本养老待遇增量</t>
  </si>
  <si>
    <t>需手填数据，与两部批准数一致</t>
  </si>
  <si>
    <t>C9=E9÷A9</t>
  </si>
  <si>
    <t>D1=C1×（D2+1）</t>
  </si>
  <si>
    <t>2021年月人均基本养老待遇增幅</t>
  </si>
  <si>
    <t>需手填数据，预算布置的人均基本养老待遇增幅</t>
  </si>
  <si>
    <t>D9=F9÷B9</t>
  </si>
  <si>
    <t>退休人员基本养老待遇支出</t>
  </si>
  <si>
    <t>E1=E2-E3+E4</t>
  </si>
  <si>
    <t>2020年初已退休人员基本养老待遇支出</t>
  </si>
  <si>
    <t>E2</t>
  </si>
  <si>
    <t>E2=A2×C1×12</t>
  </si>
  <si>
    <t>2020年死亡退休人员少领取基本养老待遇</t>
  </si>
  <si>
    <t>E3</t>
  </si>
  <si>
    <t>E3=A4×C1×6</t>
  </si>
  <si>
    <t>2020年新增退休人员基本养老待遇支出</t>
  </si>
  <si>
    <t>E4</t>
  </si>
  <si>
    <t>E4=A6×C1×6</t>
  </si>
  <si>
    <t>填报基本养老待遇支出减去离休金</t>
  </si>
  <si>
    <t>2021预算收支表</t>
  </si>
  <si>
    <t>F1=F2-F3+F4</t>
  </si>
  <si>
    <t>2021年初已退休人员基本养老待遇支出</t>
  </si>
  <si>
    <t>F2</t>
  </si>
  <si>
    <t>F2=A1×D1×12</t>
  </si>
  <si>
    <t>2021年死亡退休人员少领取基本养老待遇</t>
  </si>
  <si>
    <t>F3</t>
  </si>
  <si>
    <t>F3=B2×D1×6</t>
  </si>
  <si>
    <t>2021年新增退休人员基本养老待遇支出</t>
  </si>
  <si>
    <t>F4</t>
  </si>
  <si>
    <t>F4=B4×D1×6</t>
  </si>
  <si>
    <t>2021年社会保险基金预算预计执行数核对分析</t>
  </si>
  <si>
    <t xml:space="preserve">社预审01表 </t>
  </si>
  <si>
    <t xml:space="preserve">金额单位：元 </t>
  </si>
  <si>
    <t>审核指标</t>
  </si>
  <si>
    <t>计算结果</t>
  </si>
  <si>
    <t>是否审核</t>
  </si>
  <si>
    <t>审核系数</t>
  </si>
  <si>
    <t>是否审核通过</t>
  </si>
  <si>
    <t>说明</t>
  </si>
  <si>
    <t>下限</t>
  </si>
  <si>
    <t>上限</t>
  </si>
  <si>
    <t>一、上年结余核对</t>
  </si>
  <si>
    <t xml:space="preserve">    1.1   上年结余核对</t>
  </si>
  <si>
    <t>2019年决算年末滚存结余</t>
  </si>
  <si>
    <t>2020年预计执行数上年结余</t>
  </si>
  <si>
    <t>差额</t>
  </si>
  <si>
    <t>Y</t>
  </si>
  <si>
    <t>否</t>
  </si>
  <si>
    <t>企业职工养老保险由区本级统收统支，因此没有数据</t>
  </si>
  <si>
    <t>二、与调整预算数比照（无调整预算则比照预算数）</t>
  </si>
  <si>
    <t xml:space="preserve">    2.1   基本养老保险费收入</t>
  </si>
  <si>
    <t>2020年调整预算数</t>
  </si>
  <si>
    <t>2020年预计执行数</t>
  </si>
  <si>
    <t>预算执行率(%)</t>
  </si>
  <si>
    <t>95.00%</t>
  </si>
  <si>
    <t>105.00%</t>
  </si>
  <si>
    <t>是</t>
  </si>
  <si>
    <t xml:space="preserve">    2.2   财政补贴收入</t>
  </si>
  <si>
    <t xml:space="preserve">    2.3   基本养老金支出</t>
  </si>
  <si>
    <t>三、与前三季度累计执行数比照</t>
  </si>
  <si>
    <t xml:space="preserve">    3.1.1 基本养老保险费收入</t>
  </si>
  <si>
    <t>2020年1-3季度累计执行数</t>
  </si>
  <si>
    <t>三季度累计执行数占全年执行数比例(%)</t>
  </si>
  <si>
    <t>65.00%</t>
  </si>
  <si>
    <t>85.00%</t>
  </si>
  <si>
    <t xml:space="preserve">    3.1.2 财政补贴收入</t>
  </si>
  <si>
    <t xml:space="preserve">    3.2.1 基本养老金支出</t>
  </si>
  <si>
    <t>80.00%</t>
  </si>
  <si>
    <t xml:space="preserve">    3.2.2 丧葬补助金和抚恤金支出</t>
  </si>
  <si>
    <t xml:space="preserve">    3.3.1 参保人数</t>
  </si>
  <si>
    <t>90.00%</t>
  </si>
  <si>
    <t xml:space="preserve">    3.3.2 在职人数</t>
  </si>
  <si>
    <t xml:space="preserve">    3.3.3 缴费人数</t>
  </si>
  <si>
    <t xml:space="preserve">    3.3.4 退休退职人数</t>
  </si>
  <si>
    <t xml:space="preserve">    3.3.5 离休人数</t>
  </si>
  <si>
    <t xml:space="preserve">    3.4.1 单位缴费基数总额</t>
  </si>
  <si>
    <t xml:space="preserve">    3.4.2 个人缴费基数总额</t>
  </si>
  <si>
    <t xml:space="preserve">    3.4.3 以个人身份参保缴费人员缴费基数总额</t>
  </si>
  <si>
    <t>四、与上年决算数比照</t>
  </si>
  <si>
    <t xml:space="preserve">    4.1.1 基本养老保险费收入</t>
  </si>
  <si>
    <t>2019年决算数</t>
  </si>
  <si>
    <t>增幅(%)</t>
  </si>
  <si>
    <t>-40.00%</t>
  </si>
  <si>
    <t>0.00%</t>
  </si>
  <si>
    <t>2020年补缴特岗教师800人左右以前年度保险费约2500万元。</t>
  </si>
  <si>
    <t xml:space="preserve">    4.1.2 财政补贴收入</t>
  </si>
  <si>
    <t xml:space="preserve">    4.2.1 基本养老金支出</t>
  </si>
  <si>
    <t>20.00%</t>
  </si>
  <si>
    <t>2020年退费支出影响增长率。</t>
  </si>
  <si>
    <t xml:space="preserve">    4.2.2 丧葬补助金和抚恤金支出</t>
  </si>
  <si>
    <t xml:space="preserve">    4.3.1 参保人数</t>
  </si>
  <si>
    <t xml:space="preserve">    4.3.2 在职人数</t>
  </si>
  <si>
    <t xml:space="preserve">    4.3.3 缴费人数</t>
  </si>
  <si>
    <t xml:space="preserve">    4.3.4 退休退职人数</t>
  </si>
  <si>
    <t>10.00%</t>
  </si>
  <si>
    <t xml:space="preserve">    4.3.5 离休人数</t>
  </si>
  <si>
    <t xml:space="preserve">    4.4.1 单位缴费基数总额</t>
  </si>
  <si>
    <t>5.00%</t>
  </si>
  <si>
    <t>30.00%</t>
  </si>
  <si>
    <t xml:space="preserve">    4.4.2 个人缴费基数总额</t>
  </si>
  <si>
    <t xml:space="preserve">    4.4.3 以个人身份参保缴费人员缴费基数总额</t>
  </si>
  <si>
    <t>2021年度企业职工基本养老保险基金预算审核情况</t>
  </si>
  <si>
    <t>社预审02表</t>
  </si>
  <si>
    <t>金额单位：元</t>
  </si>
  <si>
    <t>项目说明</t>
  </si>
  <si>
    <t>原因</t>
  </si>
  <si>
    <t>一、收入情况</t>
  </si>
  <si>
    <t xml:space="preserve">    1.1   基本养老保险费收入</t>
  </si>
  <si>
    <t>--</t>
  </si>
  <si>
    <t>增减额</t>
  </si>
  <si>
    <t>增减率(%)</t>
  </si>
  <si>
    <t xml:space="preserve">    1.1.1 应缴当期收入</t>
  </si>
  <si>
    <t>[应缴当期收入]=[缴纳当年基本养老保险费]+[当年新增欠费]</t>
  </si>
  <si>
    <t xml:space="preserve">    1.1.2 实缴当期收入</t>
  </si>
  <si>
    <t>[实缴当期收入]=[缴纳当年基本养老保险费]</t>
  </si>
  <si>
    <t xml:space="preserve">    1.1.3 一次性补缴收入</t>
  </si>
  <si>
    <t xml:space="preserve">    1.1.4 预缴收入</t>
  </si>
  <si>
    <t xml:space="preserve">    1.1.5 清欠情况</t>
  </si>
  <si>
    <t xml:space="preserve">    1.1.5.1 年初欠费</t>
  </si>
  <si>
    <t xml:space="preserve">    1.1.5.2 补缴以前年度欠费收入</t>
  </si>
  <si>
    <t xml:space="preserve">    1.1.5.3 当年新增欠费</t>
  </si>
  <si>
    <t xml:space="preserve">    1.1.5.4 年末欠费</t>
  </si>
  <si>
    <t xml:space="preserve">    1.1.5.5 欠费增幅</t>
  </si>
  <si>
    <t>[欠费增幅]=[年末欠费]÷[年初欠费]-1</t>
  </si>
  <si>
    <t xml:space="preserve">    1.1.5.6 清欠比例</t>
  </si>
  <si>
    <t>[清欠比例]=[补缴以前年度欠费收入]÷[年初欠费]</t>
  </si>
  <si>
    <t>增减率</t>
  </si>
  <si>
    <t xml:space="preserve">    1.2   基金收益</t>
  </si>
  <si>
    <t xml:space="preserve">    1.2.1 利息收入</t>
  </si>
  <si>
    <t xml:space="preserve">    1.2.2 委托投资收益</t>
  </si>
  <si>
    <t xml:space="preserve">    1.2.3 基金总收益率(%)</t>
  </si>
  <si>
    <t>[基金总收益率]=([利息收入]+[委托投资收益])÷(([上年结余]+[年末滚存结余])÷2)</t>
  </si>
  <si>
    <t xml:space="preserve">    1.2.4 利息收益率(%)</t>
  </si>
  <si>
    <t>[利息收益率]=[利息收入]÷(([上年结余]+[年末滚存结余])÷2)</t>
  </si>
  <si>
    <t>2020年有3000万元定期到期，利息收入约160万元。</t>
  </si>
  <si>
    <t xml:space="preserve">    1.3   财政补贴收入</t>
  </si>
  <si>
    <t xml:space="preserve">    1.3.1中央财政补贴收入</t>
  </si>
  <si>
    <t>[中央财政补贴收入]=[财政补贴收入]-[其中：本级财政补贴]</t>
  </si>
  <si>
    <t xml:space="preserve">    1.4   其他收入</t>
  </si>
  <si>
    <t>[其他收入]如有数据应说明</t>
  </si>
  <si>
    <t>2020年特岗教师800人左右补缴以前年度保险费及滞纳金。</t>
  </si>
  <si>
    <t xml:space="preserve">    1.5   转移收入</t>
  </si>
  <si>
    <t>二、支出情况</t>
  </si>
  <si>
    <t xml:space="preserve">    2.1   基本养老金支出</t>
  </si>
  <si>
    <t xml:space="preserve">    2.1.1 人均养老金支出</t>
  </si>
  <si>
    <t>[人均养老金支出]=[基本养老金支出]÷[离退休人数]</t>
  </si>
  <si>
    <t>6.00%</t>
  </si>
  <si>
    <t xml:space="preserve">    2.2   医疗补助金支出</t>
  </si>
  <si>
    <t>[实现医保全覆盖地区不再列支医疗补助金]如有数据请核实</t>
  </si>
  <si>
    <t xml:space="preserve">    2.2   丧葬补助金和抚恤金支出</t>
  </si>
  <si>
    <t xml:space="preserve">    2.2.1 人均丧葬补助金和抚恤金支出</t>
  </si>
  <si>
    <t>[人均丧葬补助金和抚恤金支出]=[丧葬补助金和抚恤金支出]÷[当年死亡退休退职人员]</t>
  </si>
  <si>
    <t xml:space="preserve">    2.3   其他支出</t>
  </si>
  <si>
    <t>[其他支出]如有数据应进行说明</t>
  </si>
  <si>
    <t xml:space="preserve">    2.4   转移支出</t>
  </si>
  <si>
    <t>三、基金结余</t>
  </si>
  <si>
    <t xml:space="preserve">    3.1   当期结余情况</t>
  </si>
  <si>
    <t>-</t>
  </si>
  <si>
    <t xml:space="preserve">    3.2   累计结余情况</t>
  </si>
  <si>
    <t xml:space="preserve">    3.3   年末基金支付能力(月)</t>
  </si>
  <si>
    <t>[年末基金支付能力(月)]=[年末滚存结余]÷[本年支出小计]×12</t>
  </si>
  <si>
    <t>四、人员情况</t>
  </si>
  <si>
    <t xml:space="preserve">    4.1   在职职工数</t>
  </si>
  <si>
    <t xml:space="preserve">    4.1.1 个人身份参保人数</t>
  </si>
  <si>
    <t xml:space="preserve">    4.1.2 单位职工在职参保人数</t>
  </si>
  <si>
    <t>[单位职工在职参保人数]=[在职职工数]-[个人身份参保人数]</t>
  </si>
  <si>
    <t xml:space="preserve">    4.1.3 单位职工参保人数占总在职人数比例(%)</t>
  </si>
  <si>
    <t>[单位职工参保人数占总在职人数比例]=[单位职工在职参保人数]÷[在职职工数]</t>
  </si>
  <si>
    <t xml:space="preserve">    4.2  缴费人数</t>
  </si>
  <si>
    <t xml:space="preserve">    4.2.1 个人身份缴费人数</t>
  </si>
  <si>
    <t xml:space="preserve">    4.2.2 单位职工缴费人数</t>
  </si>
  <si>
    <t>[单位职工缴费人数]=[缴费人数]-[个人身份缴费人数]</t>
  </si>
  <si>
    <t xml:space="preserve">    4.2.3 单位职工缴费人数占总缴费人数比例(%)</t>
  </si>
  <si>
    <t>[单位职工缴费人数占总缴费人数比例]=[单位职工缴费人数]÷[缴费人数]</t>
  </si>
  <si>
    <t xml:space="preserve">    4.3   缴费人数占在职参保人数比例(%)</t>
  </si>
  <si>
    <t>[缴费人数占在职参保人数比例]=[缴费人数]÷[在职职工数]</t>
  </si>
  <si>
    <t xml:space="preserve">    4.3.1 个人身份缴费人数占个人身份参保人数比例(%)</t>
  </si>
  <si>
    <t>[个人身份缴费人数占在职参保人数比例]=[个人身份缴费人数]÷[个人身份参保人数]</t>
  </si>
  <si>
    <t xml:space="preserve">    4.3.2 单位职工缴费人数占单位职工在职参保人数比例(%)</t>
  </si>
  <si>
    <t>[单位职工缴费人数占在职参保人数比例]=[单位职工缴费人数]÷[单位职工在职参保人数]</t>
  </si>
  <si>
    <t xml:space="preserve">    4.4  退休退职人数</t>
  </si>
  <si>
    <t xml:space="preserve">    4.5  离休人数</t>
  </si>
  <si>
    <t>[离休人数]不应再有增长</t>
  </si>
  <si>
    <t>五、基数情况</t>
  </si>
  <si>
    <t xml:space="preserve">    5.1   个人缴费基数总额</t>
  </si>
  <si>
    <t xml:space="preserve">    5.1.1 单位缴费基数总额</t>
  </si>
  <si>
    <t xml:space="preserve">    5.1.2 以个人身份参保人员缴费基数总额</t>
  </si>
  <si>
    <t xml:space="preserve">    5.1.3 单位职工个人缴费基数总额(个人基数总额-个人身份基数总额)</t>
  </si>
  <si>
    <t>[单位职工个人缴费基数总额]=[个人基数总额]-[个人身份基数总额]</t>
  </si>
  <si>
    <t xml:space="preserve">    5.1.4 个人缴费基数总额同单位和个人身份缴费基数总额之和的差异率(%)</t>
  </si>
  <si>
    <t>[个人缴费基数总额同单位和个人身份缴费基数总额之和的差异率]=[个人缴费基数总额]÷([单位缴费基数总额]+[个人身份缴费基数总额])-1</t>
  </si>
  <si>
    <t xml:space="preserve">    5.1.5 单位职工个人缴费基数总额占个人缴费基数总额比例(%)</t>
  </si>
  <si>
    <t>[单位职工个人缴费基数总额占个人缴费基数总额比例]=[单位职工个人缴费基数总额]÷[个人缴费基数总额]</t>
  </si>
  <si>
    <t xml:space="preserve">    5.2   人均个人缴费基数</t>
  </si>
  <si>
    <t>[人均个人缴费基数]=[个人缴费基数总额]÷[缴费人数]</t>
  </si>
  <si>
    <t xml:space="preserve">    5.2.1 人均个人缴费基数占统筹地区职工平均工资(%)</t>
  </si>
  <si>
    <t>[人均个人缴费基数占统筹地区职工平均工资]=[人均个人缴费基数]÷[统筹地区职工平均工资]</t>
  </si>
  <si>
    <t xml:space="preserve">    5.3   人均个人身份缴费基数</t>
  </si>
  <si>
    <t>[人均个人身份缴费基数]=[个人身份缴费基数总额]÷[个人身份缴费人数]</t>
  </si>
  <si>
    <t xml:space="preserve">    5.3.1 人均个人身份缴费基数占统筹地区职工平均工资(%)</t>
  </si>
  <si>
    <t>[人均个人身份缴费基数占统筹地区职工平均工资]=[人均个人身份缴费基数]÷[统筹地区职工平均工资]</t>
  </si>
  <si>
    <t xml:space="preserve">    5.4   人均单位职工缴费基数</t>
  </si>
  <si>
    <t>[人均单位职工缴费基数]=[单位职工个人缴费基数总额]÷[单位职工缴费人数]</t>
  </si>
  <si>
    <t xml:space="preserve">    5.4.1 人均单位职工缴费基数占统筹地区职工平均工资(%)</t>
  </si>
  <si>
    <t>[人均单位职工缴费基数占统筹地区职工平均工资]=[人均单位职工缴费基数]÷[统筹地区职工平均工资]</t>
  </si>
  <si>
    <t xml:space="preserve">    5.5   统筹地区职工平均工资</t>
  </si>
  <si>
    <t>统筹地区职工平均工资应在合理区间</t>
  </si>
  <si>
    <t>5%</t>
  </si>
  <si>
    <t>15%</t>
  </si>
  <si>
    <t>六、综合计算结果</t>
  </si>
  <si>
    <t xml:space="preserve">    6.1   供养比(%)</t>
  </si>
  <si>
    <t>[供养比]=[在职人数]÷[离退休人数]</t>
  </si>
  <si>
    <t xml:space="preserve">    6.2   替代率(%)</t>
  </si>
  <si>
    <t>[替代率]=[人均基本养老金支出]÷[人均个人缴费基数]</t>
  </si>
  <si>
    <t xml:space="preserve">    6.3   缴费费率(%)</t>
  </si>
  <si>
    <t>[缴费费率]=[保险费收入]÷[个人缴费基数总额]</t>
  </si>
  <si>
    <t xml:space="preserve">    6.3.1 应缴缴费率(%)</t>
  </si>
  <si>
    <t>[应缴缴费率]=[当期应缴收入]÷[个人缴费基数总额]</t>
  </si>
  <si>
    <t>98.00%</t>
  </si>
  <si>
    <t>102.00%</t>
  </si>
  <si>
    <t>100.00%</t>
  </si>
  <si>
    <t>70.00%</t>
  </si>
  <si>
    <t>72.00%</t>
  </si>
  <si>
    <t>78.00%</t>
  </si>
  <si>
    <t>101.00%</t>
  </si>
  <si>
    <t>-20.00%</t>
  </si>
  <si>
    <t>12.00%</t>
  </si>
  <si>
    <t>2.00%</t>
  </si>
  <si>
    <t>8.00%</t>
  </si>
  <si>
    <t>15.00%</t>
  </si>
  <si>
    <t xml:space="preserve">    4.4.4 预计减征免征情况（手工填写）</t>
  </si>
  <si>
    <t xml:space="preserve">    4.4.5 还原减征免征后保险费收入较上年增幅（%）</t>
  </si>
  <si>
    <t xml:space="preserve">    4.4.6 还原减征免征后应缴费费率（%）</t>
  </si>
  <si>
    <t>24.00%</t>
  </si>
  <si>
    <t xml:space="preserve">    4.4.7  一次性补缴占总保费比重</t>
  </si>
  <si>
    <t>10%</t>
  </si>
  <si>
    <t xml:space="preserve">    6.3.1 还原后应缴缴费率(%)</t>
  </si>
</sst>
</file>

<file path=xl/styles.xml><?xml version="1.0" encoding="utf-8"?>
<styleSheet xmlns="http://schemas.openxmlformats.org/spreadsheetml/2006/main">
  <numFmts count="12">
    <numFmt numFmtId="176" formatCode="0_ ;\-0;;"/>
    <numFmt numFmtId="177" formatCode="#,##0.00_ ;\-#,##0.00"/>
    <numFmt numFmtId="178" formatCode="#,##0_ ;\-#,##0"/>
    <numFmt numFmtId="179" formatCode="0.00_ ;\-0.00"/>
    <numFmt numFmtId="180" formatCode="0_ ;\-0"/>
    <numFmt numFmtId="41" formatCode="_ * #,##0_ ;_ * \-#,##0_ ;_ * &quot;-&quot;_ ;_ @_ "/>
    <numFmt numFmtId="181" formatCode="#,##0.00_ ;\-#,##0.00;;"/>
    <numFmt numFmtId="42" formatCode="_ &quot;￥&quot;* #,##0_ ;_ &quot;￥&quot;* \-#,##0_ ;_ &quot;￥&quot;* &quot;-&quot;_ ;_ @_ "/>
    <numFmt numFmtId="182" formatCode="0.00%;\-0.00%"/>
    <numFmt numFmtId="44" formatCode="_ &quot;￥&quot;* #,##0.00_ ;_ &quot;￥&quot;* \-#,##0.00_ ;_ &quot;￥&quot;* &quot;-&quot;??_ ;_ @_ "/>
    <numFmt numFmtId="43" formatCode="_ * #,##0.00_ ;_ * \-#,##0.00_ ;_ * &quot;-&quot;??_ ;_ @_ "/>
    <numFmt numFmtId="183" formatCode="#,##0_ ;\-#,##0;;"/>
  </numFmts>
  <fonts count="45">
    <font>
      <sz val="11"/>
      <color theme="1"/>
      <name val="??"/>
      <charset val="134"/>
      <scheme val="minor"/>
    </font>
    <font>
      <sz val="12"/>
      <name val="宋体"/>
      <charset val="134"/>
    </font>
    <font>
      <sz val="29"/>
      <color indexed="8"/>
      <name val="宋体"/>
      <charset val="1"/>
    </font>
    <font>
      <sz val="10"/>
      <color indexed="8"/>
      <name val="宋体"/>
      <charset val="1"/>
    </font>
    <font>
      <b/>
      <sz val="10"/>
      <color indexed="8"/>
      <name val="宋体"/>
      <charset val="1"/>
    </font>
    <font>
      <sz val="10"/>
      <color indexed="10"/>
      <name val="宋体"/>
      <charset val="1"/>
    </font>
    <font>
      <sz val="27"/>
      <color indexed="8"/>
      <name val="宋体"/>
      <charset val="1"/>
    </font>
    <font>
      <sz val="11"/>
      <color indexed="8"/>
      <name val="宋体"/>
      <charset val="1"/>
    </font>
    <font>
      <sz val="11"/>
      <color indexed="10"/>
      <name val="宋体"/>
      <charset val="1"/>
    </font>
    <font>
      <sz val="12"/>
      <name val="宋体"/>
      <charset val="1"/>
    </font>
    <font>
      <sz val="11"/>
      <color indexed="8"/>
      <name val="仿宋"/>
      <charset val="1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@宋体"/>
      <charset val="1"/>
    </font>
    <font>
      <b/>
      <sz val="17"/>
      <color indexed="8"/>
      <name val="华文中宋"/>
      <charset val="1"/>
    </font>
    <font>
      <b/>
      <sz val="12"/>
      <name val="宋体"/>
      <charset val="1"/>
    </font>
    <font>
      <sz val="18"/>
      <color indexed="8"/>
      <name val="华文中宋"/>
      <charset val="1"/>
    </font>
    <font>
      <b/>
      <sz val="30"/>
      <color indexed="8"/>
      <name val="宋体"/>
      <charset val="1"/>
    </font>
    <font>
      <sz val="41"/>
      <color indexed="8"/>
      <name val="黑体"/>
      <charset val="1"/>
    </font>
    <font>
      <b/>
      <sz val="25"/>
      <color indexed="8"/>
      <name val="宋体"/>
      <charset val="1"/>
    </font>
    <font>
      <b/>
      <sz val="41"/>
      <color indexed="8"/>
      <name val="宋体"/>
      <charset val="1"/>
    </font>
    <font>
      <sz val="18"/>
      <color indexed="8"/>
      <name val="宋体"/>
      <charset val="1"/>
    </font>
    <font>
      <sz val="21"/>
      <color indexed="8"/>
      <name val="宋体"/>
      <charset val="1"/>
    </font>
    <font>
      <sz val="12"/>
      <color indexed="12"/>
      <name val="宋体"/>
      <charset val="1"/>
    </font>
    <font>
      <sz val="11"/>
      <color theme="1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8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5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1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3F3F3F"/>
      <name val="??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00FF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true"/>
      </right>
      <top/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/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/>
      <right/>
      <top/>
      <bottom style="dashed">
        <color auto="true"/>
      </bottom>
      <diagonal/>
    </border>
    <border>
      <left/>
      <right/>
      <top style="dashed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25" fillId="0" borderId="0">
      <alignment vertical="center"/>
    </xf>
    <xf numFmtId="0" fontId="0" fillId="0" borderId="0"/>
    <xf numFmtId="0" fontId="30" fillId="24" borderId="0" applyNumberFormat="false" applyBorder="false" applyAlignment="false" applyProtection="false">
      <alignment vertical="center"/>
    </xf>
    <xf numFmtId="0" fontId="31" fillId="18" borderId="0" applyNumberFormat="false" applyBorder="false" applyAlignment="false" applyProtection="false">
      <alignment vertical="center"/>
    </xf>
    <xf numFmtId="0" fontId="44" fillId="35" borderId="40" applyNumberFormat="false" applyAlignment="false" applyProtection="false">
      <alignment vertical="center"/>
    </xf>
    <xf numFmtId="0" fontId="34" fillId="23" borderId="37" applyNumberFormat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33" fillId="0" borderId="35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2" fillId="0" borderId="35" applyNumberFormat="false" applyFill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0" fillId="13" borderId="0" applyNumberFormat="false" applyBorder="false" applyAlignment="false" applyProtection="false">
      <alignment vertical="center"/>
    </xf>
    <xf numFmtId="0" fontId="29" fillId="0" borderId="34" applyNumberFormat="false" applyFill="false" applyAlignment="false" applyProtection="false">
      <alignment vertical="center"/>
    </xf>
    <xf numFmtId="0" fontId="37" fillId="0" borderId="38" applyNumberFormat="false" applyFill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39" fillId="0" borderId="3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25" fillId="22" borderId="36" applyNumberFormat="false" applyFont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41" fillId="29" borderId="0" applyNumberFormat="false" applyBorder="false" applyAlignment="false" applyProtection="false">
      <alignment vertical="center"/>
    </xf>
    <xf numFmtId="0" fontId="31" fillId="30" borderId="0" applyNumberFormat="false" applyBorder="false" applyAlignment="false" applyProtection="false">
      <alignment vertical="center"/>
    </xf>
    <xf numFmtId="0" fontId="42" fillId="33" borderId="0" applyNumberFormat="false" applyBorder="false" applyAlignment="false" applyProtection="false">
      <alignment vertical="center"/>
    </xf>
    <xf numFmtId="0" fontId="43" fillId="35" borderId="33" applyNumberFormat="false" applyAlignment="false" applyProtection="false">
      <alignment vertical="center"/>
    </xf>
    <xf numFmtId="0" fontId="30" fillId="34" borderId="0" applyNumberFormat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30" fillId="36" borderId="0" applyNumberFormat="false" applyBorder="false" applyAlignment="false" applyProtection="false">
      <alignment vertical="center"/>
    </xf>
    <xf numFmtId="0" fontId="30" fillId="37" borderId="0" applyNumberFormat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30" fillId="38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30" fillId="39" borderId="0" applyNumberFormat="false" applyBorder="false" applyAlignment="false" applyProtection="false">
      <alignment vertical="center"/>
    </xf>
    <xf numFmtId="0" fontId="31" fillId="41" borderId="0" applyNumberFormat="false" applyBorder="false" applyAlignment="false" applyProtection="false">
      <alignment vertical="center"/>
    </xf>
    <xf numFmtId="0" fontId="26" fillId="11" borderId="33" applyNumberFormat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30" fillId="20" borderId="0" applyNumberFormat="false" applyBorder="false" applyAlignment="false" applyProtection="false">
      <alignment vertical="center"/>
    </xf>
    <xf numFmtId="0" fontId="31" fillId="40" borderId="0" applyNumberFormat="false" applyBorder="false" applyAlignment="false" applyProtection="false">
      <alignment vertical="center"/>
    </xf>
  </cellStyleXfs>
  <cellXfs count="308">
    <xf numFmtId="0" fontId="0" fillId="0" borderId="0" xfId="1"/>
    <xf numFmtId="0" fontId="1" fillId="0" borderId="0" xfId="1" applyFont="true" applyFill="true"/>
    <xf numFmtId="0" fontId="2" fillId="2" borderId="0" xfId="1" applyFont="true" applyFill="true" applyAlignment="true">
      <alignment horizontal="center" vertical="center"/>
    </xf>
    <xf numFmtId="0" fontId="3" fillId="2" borderId="0" xfId="1" applyFont="true" applyFill="true"/>
    <xf numFmtId="49" fontId="3" fillId="2" borderId="1" xfId="1" applyNumberFormat="true" applyFont="true" applyFill="true" applyBorder="true" applyAlignment="true">
      <alignment horizontal="left" vertical="center" wrapText="true"/>
    </xf>
    <xf numFmtId="0" fontId="3" fillId="2" borderId="1" xfId="1" applyFont="true" applyFill="true" applyBorder="true"/>
    <xf numFmtId="0" fontId="4" fillId="2" borderId="2" xfId="1" applyFont="true" applyFill="true" applyBorder="true" applyAlignment="true">
      <alignment horizontal="center" vertical="center"/>
    </xf>
    <xf numFmtId="0" fontId="4" fillId="3" borderId="2" xfId="1" applyFont="true" applyFill="true" applyBorder="true" applyAlignment="true">
      <alignment horizontal="left" vertical="center" wrapText="true"/>
    </xf>
    <xf numFmtId="0" fontId="4" fillId="3" borderId="2" xfId="1" applyFont="true" applyFill="true" applyBorder="true" applyAlignment="true">
      <alignment horizontal="left" vertical="center"/>
    </xf>
    <xf numFmtId="0" fontId="3" fillId="2" borderId="2" xfId="1" applyFont="true" applyFill="true" applyBorder="true" applyAlignment="true">
      <alignment horizontal="left" vertical="center" wrapText="true"/>
    </xf>
    <xf numFmtId="0" fontId="3" fillId="2" borderId="2" xfId="1" applyFont="true" applyFill="true" applyBorder="true" applyAlignment="true">
      <alignment horizontal="center" vertical="center" wrapText="true"/>
    </xf>
    <xf numFmtId="0" fontId="3" fillId="2" borderId="2" xfId="1" applyFont="true" applyFill="true" applyBorder="true" applyAlignment="true">
      <alignment horizontal="left" vertical="center"/>
    </xf>
    <xf numFmtId="181" fontId="3" fillId="4" borderId="2" xfId="1" applyNumberFormat="true" applyFont="true" applyFill="true" applyBorder="true" applyAlignment="true">
      <alignment horizontal="right" vertical="center"/>
    </xf>
    <xf numFmtId="0" fontId="4" fillId="3" borderId="2" xfId="1" applyFont="true" applyFill="true" applyBorder="true"/>
    <xf numFmtId="0" fontId="3" fillId="2" borderId="0" xfId="1" applyFont="true" applyFill="true" applyAlignment="true">
      <alignment horizontal="center" vertical="center"/>
    </xf>
    <xf numFmtId="0" fontId="3" fillId="2" borderId="1" xfId="1" applyFont="true" applyFill="true" applyBorder="true" applyAlignment="true">
      <alignment horizontal="center" vertical="center"/>
    </xf>
    <xf numFmtId="0" fontId="4" fillId="2" borderId="2" xfId="1" applyFont="true" applyFill="true" applyBorder="true" applyAlignment="true">
      <alignment horizontal="center" vertical="center" wrapText="true"/>
    </xf>
    <xf numFmtId="0" fontId="3" fillId="2" borderId="2" xfId="1" applyFont="true" applyFill="true" applyBorder="true" applyAlignment="true">
      <alignment horizontal="center" vertical="center"/>
    </xf>
    <xf numFmtId="0" fontId="3" fillId="5" borderId="2" xfId="1" applyFont="true" applyFill="true" applyBorder="true" applyAlignment="true">
      <alignment horizontal="center" vertical="center"/>
    </xf>
    <xf numFmtId="0" fontId="3" fillId="5" borderId="2" xfId="1" applyFont="true" applyFill="true" applyBorder="true" applyAlignment="true">
      <alignment horizontal="right" vertical="center"/>
    </xf>
    <xf numFmtId="49" fontId="5" fillId="2" borderId="2" xfId="1" applyNumberFormat="true" applyFont="true" applyFill="true" applyBorder="true" applyAlignment="true">
      <alignment horizontal="center" vertical="center" wrapText="true"/>
    </xf>
    <xf numFmtId="182" fontId="3" fillId="5" borderId="2" xfId="1" applyNumberFormat="true" applyFont="true" applyFill="true" applyBorder="true" applyAlignment="true">
      <alignment horizontal="right" vertical="center"/>
    </xf>
    <xf numFmtId="0" fontId="3" fillId="2" borderId="0" xfId="1" applyFont="true" applyFill="true" applyAlignment="true">
      <alignment horizontal="right"/>
    </xf>
    <xf numFmtId="0" fontId="3" fillId="2" borderId="1" xfId="1" applyFont="true" applyFill="true" applyBorder="true" applyAlignment="true">
      <alignment horizontal="right"/>
    </xf>
    <xf numFmtId="49" fontId="3" fillId="2" borderId="2" xfId="1" applyNumberFormat="true" applyFont="true" applyFill="true" applyBorder="true" applyAlignment="true">
      <alignment horizontal="left" vertical="center" wrapText="true"/>
    </xf>
    <xf numFmtId="0" fontId="4" fillId="2" borderId="2" xfId="1" applyFont="true" applyFill="true" applyBorder="true" applyAlignment="true">
      <alignment horizontal="right" vertical="center"/>
    </xf>
    <xf numFmtId="183" fontId="3" fillId="4" borderId="2" xfId="1" applyNumberFormat="true" applyFont="true" applyFill="true" applyBorder="true" applyAlignment="true">
      <alignment horizontal="right" vertical="center"/>
    </xf>
    <xf numFmtId="0" fontId="3" fillId="5" borderId="2" xfId="1" applyFont="true" applyFill="true" applyBorder="true"/>
    <xf numFmtId="180" fontId="3" fillId="5" borderId="2" xfId="1" applyNumberFormat="true" applyFont="true" applyFill="true" applyBorder="true" applyAlignment="true">
      <alignment horizontal="right" vertical="center"/>
    </xf>
    <xf numFmtId="0" fontId="3" fillId="2" borderId="3" xfId="1" applyFont="true" applyFill="true" applyBorder="true"/>
    <xf numFmtId="0" fontId="3" fillId="2" borderId="3" xfId="1" applyFont="true" applyFill="true" applyBorder="true" applyAlignment="true">
      <alignment horizontal="left" vertical="center"/>
    </xf>
    <xf numFmtId="179" fontId="3" fillId="5" borderId="2" xfId="1" applyNumberFormat="true" applyFont="true" applyFill="true" applyBorder="true" applyAlignment="true">
      <alignment horizontal="right" vertical="center"/>
    </xf>
    <xf numFmtId="0" fontId="5" fillId="2" borderId="2" xfId="1" applyFont="true" applyFill="true" applyBorder="true" applyAlignment="true">
      <alignment horizontal="center" vertical="center"/>
    </xf>
    <xf numFmtId="0" fontId="3" fillId="2" borderId="3" xfId="1" applyFont="true" applyFill="true" applyBorder="true" applyAlignment="true">
      <alignment horizontal="right" vertical="center"/>
    </xf>
    <xf numFmtId="0" fontId="3" fillId="2" borderId="3" xfId="1" applyFont="true" applyFill="true" applyBorder="true" applyAlignment="true">
      <alignment horizontal="center" vertical="center"/>
    </xf>
    <xf numFmtId="0" fontId="6" fillId="2" borderId="0" xfId="1" applyFont="true" applyFill="true" applyAlignment="true">
      <alignment horizontal="center" vertical="center"/>
    </xf>
    <xf numFmtId="0" fontId="3" fillId="2" borderId="0" xfId="1" applyFont="true" applyFill="true" applyAlignment="true">
      <alignment horizontal="right" vertical="center"/>
    </xf>
    <xf numFmtId="0" fontId="3" fillId="2" borderId="1" xfId="1" applyFont="true" applyFill="true" applyBorder="true" applyAlignment="true">
      <alignment horizontal="right" vertical="center"/>
    </xf>
    <xf numFmtId="0" fontId="4" fillId="5" borderId="2" xfId="1" applyFont="true" applyFill="true" applyBorder="true" applyAlignment="true">
      <alignment horizontal="center" vertical="center"/>
    </xf>
    <xf numFmtId="0" fontId="3" fillId="3" borderId="2" xfId="1" applyFont="true" applyFill="true" applyBorder="true"/>
    <xf numFmtId="0" fontId="3" fillId="2" borderId="4" xfId="1" applyFont="true" applyFill="true" applyBorder="true" applyAlignment="true">
      <alignment horizontal="left" vertical="center" wrapText="true"/>
    </xf>
    <xf numFmtId="0" fontId="3" fillId="2" borderId="4" xfId="1" applyFont="true" applyFill="true" applyBorder="true" applyAlignment="true">
      <alignment horizontal="left" vertical="center"/>
    </xf>
    <xf numFmtId="181" fontId="3" fillId="4" borderId="4" xfId="1" applyNumberFormat="true" applyFont="true" applyFill="true" applyBorder="true" applyAlignment="true">
      <alignment horizontal="right" vertical="center"/>
    </xf>
    <xf numFmtId="0" fontId="3" fillId="5" borderId="4" xfId="1" applyFont="true" applyFill="true" applyBorder="true" applyAlignment="true">
      <alignment horizontal="center" vertical="center"/>
    </xf>
    <xf numFmtId="0" fontId="3" fillId="2" borderId="5" xfId="1" applyFont="true" applyFill="true" applyBorder="true" applyAlignment="true">
      <alignment horizontal="center" vertical="center" wrapText="true"/>
    </xf>
    <xf numFmtId="0" fontId="3" fillId="2" borderId="5" xfId="1" applyFont="true" applyFill="true" applyBorder="true" applyAlignment="true">
      <alignment horizontal="left" vertical="center"/>
    </xf>
    <xf numFmtId="177" fontId="3" fillId="2" borderId="5" xfId="1" applyNumberFormat="true" applyFont="true" applyFill="true" applyBorder="true" applyAlignment="true">
      <alignment horizontal="right" vertical="center"/>
    </xf>
    <xf numFmtId="0" fontId="3" fillId="5" borderId="5" xfId="1" applyFont="true" applyFill="true" applyBorder="true"/>
    <xf numFmtId="177" fontId="3" fillId="4" borderId="5" xfId="1" applyNumberFormat="true" applyFont="true" applyFill="true" applyBorder="true" applyAlignment="true">
      <alignment horizontal="right" vertical="center"/>
    </xf>
    <xf numFmtId="0" fontId="3" fillId="5" borderId="5" xfId="1" applyFont="true" applyFill="true" applyBorder="true" applyAlignment="true">
      <alignment horizontal="center" vertical="center"/>
    </xf>
    <xf numFmtId="0" fontId="3" fillId="5" borderId="4" xfId="1" applyFont="true" applyFill="true" applyBorder="true" applyAlignment="true">
      <alignment horizontal="right" vertical="center"/>
    </xf>
    <xf numFmtId="49" fontId="3" fillId="2" borderId="4" xfId="1" applyNumberFormat="true" applyFont="true" applyFill="true" applyBorder="true" applyAlignment="true">
      <alignment horizontal="left" vertical="center" wrapText="true"/>
    </xf>
    <xf numFmtId="0" fontId="3" fillId="5" borderId="6" xfId="1" applyFont="true" applyFill="true" applyBorder="true" applyAlignment="true">
      <alignment horizontal="right" vertical="center"/>
    </xf>
    <xf numFmtId="49" fontId="5" fillId="2" borderId="7" xfId="1" applyNumberFormat="true" applyFont="true" applyFill="true" applyBorder="true" applyAlignment="true">
      <alignment horizontal="center" vertical="center" wrapText="true"/>
    </xf>
    <xf numFmtId="49" fontId="3" fillId="2" borderId="5" xfId="1" applyNumberFormat="true" applyFont="true" applyFill="true" applyBorder="true" applyAlignment="true">
      <alignment horizontal="left" vertical="center" wrapText="true"/>
    </xf>
    <xf numFmtId="0" fontId="3" fillId="5" borderId="5" xfId="1" applyFont="true" applyFill="true" applyBorder="true" applyAlignment="true">
      <alignment horizontal="right" vertical="center"/>
    </xf>
    <xf numFmtId="0" fontId="3" fillId="2" borderId="2" xfId="1" applyFont="true" applyFill="true" applyBorder="true"/>
    <xf numFmtId="0" fontId="3" fillId="4" borderId="3" xfId="1" applyFont="true" applyFill="true" applyBorder="true" applyAlignment="true">
      <alignment horizontal="right" vertical="center"/>
    </xf>
    <xf numFmtId="0" fontId="3" fillId="5" borderId="3" xfId="1" applyFont="true" applyFill="true" applyBorder="true" applyAlignment="true">
      <alignment horizontal="right" vertical="center"/>
    </xf>
    <xf numFmtId="0" fontId="2" fillId="2" borderId="8" xfId="1" applyFont="true" applyFill="true" applyBorder="true" applyAlignment="true">
      <alignment horizontal="center" vertical="center"/>
    </xf>
    <xf numFmtId="0" fontId="7" fillId="2" borderId="5" xfId="1" applyFont="true" applyFill="true" applyBorder="true" applyAlignment="true">
      <alignment horizontal="center" vertical="center"/>
    </xf>
    <xf numFmtId="0" fontId="7" fillId="2" borderId="5" xfId="1" applyFont="true" applyFill="true" applyBorder="true" applyAlignment="true">
      <alignment horizontal="left" vertical="center"/>
    </xf>
    <xf numFmtId="0" fontId="7" fillId="2" borderId="5" xfId="1" applyFont="true" applyFill="true" applyBorder="true" applyAlignment="true">
      <alignment horizontal="center" vertical="center" wrapText="true"/>
    </xf>
    <xf numFmtId="0" fontId="7" fillId="4" borderId="5" xfId="1" applyFont="true" applyFill="true" applyBorder="true" applyAlignment="true">
      <alignment horizontal="left" vertical="center"/>
    </xf>
    <xf numFmtId="0" fontId="7" fillId="6" borderId="5" xfId="1" applyFont="true" applyFill="true" applyBorder="true" applyAlignment="true">
      <alignment horizontal="left" vertical="center"/>
    </xf>
    <xf numFmtId="0" fontId="7" fillId="7" borderId="5" xfId="1" applyFont="true" applyFill="true" applyBorder="true" applyAlignment="true">
      <alignment horizontal="left" vertical="center"/>
    </xf>
    <xf numFmtId="0" fontId="7" fillId="2" borderId="9" xfId="1" applyFont="true" applyFill="true" applyBorder="true" applyAlignment="true">
      <alignment horizontal="center" vertical="center" wrapText="true"/>
    </xf>
    <xf numFmtId="0" fontId="7" fillId="2" borderId="9" xfId="1" applyFont="true" applyFill="true" applyBorder="true" applyAlignment="true">
      <alignment horizontal="center" vertical="center"/>
    </xf>
    <xf numFmtId="0" fontId="7" fillId="4" borderId="9" xfId="1" applyFont="true" applyFill="true" applyBorder="true" applyAlignment="true">
      <alignment horizontal="left" vertical="center"/>
    </xf>
    <xf numFmtId="0" fontId="7" fillId="2" borderId="2" xfId="1" applyFont="true" applyFill="true" applyBorder="true" applyAlignment="true">
      <alignment horizontal="center" vertical="center"/>
    </xf>
    <xf numFmtId="0" fontId="7" fillId="2" borderId="2" xfId="1" applyFont="true" applyFill="true" applyBorder="true" applyAlignment="true">
      <alignment horizontal="left" vertical="center"/>
    </xf>
    <xf numFmtId="0" fontId="7" fillId="6" borderId="2" xfId="1" applyFont="true" applyFill="true" applyBorder="true" applyAlignment="true">
      <alignment horizontal="left" vertical="center"/>
    </xf>
    <xf numFmtId="0" fontId="7" fillId="7" borderId="2" xfId="1" applyFont="true" applyFill="true" applyBorder="true" applyAlignment="true">
      <alignment horizontal="left" vertical="center"/>
    </xf>
    <xf numFmtId="0" fontId="7" fillId="2" borderId="2" xfId="1" applyFont="true" applyFill="true" applyBorder="true" applyAlignment="true">
      <alignment horizontal="center" vertical="center" wrapText="true"/>
    </xf>
    <xf numFmtId="0" fontId="7" fillId="4" borderId="2" xfId="1" applyFont="true" applyFill="true" applyBorder="true" applyAlignment="true">
      <alignment horizontal="left" vertical="center"/>
    </xf>
    <xf numFmtId="0" fontId="7" fillId="4" borderId="5" xfId="1" applyFont="true" applyFill="true" applyBorder="true" applyAlignment="true">
      <alignment horizontal="center" vertical="center"/>
    </xf>
    <xf numFmtId="183" fontId="7" fillId="4" borderId="5" xfId="1" applyNumberFormat="true" applyFont="true" applyFill="true" applyBorder="true" applyAlignment="true">
      <alignment horizontal="right" vertical="center"/>
    </xf>
    <xf numFmtId="181" fontId="7" fillId="4" borderId="5" xfId="1" applyNumberFormat="true" applyFont="true" applyFill="true" applyBorder="true" applyAlignment="true">
      <alignment horizontal="right" vertical="center"/>
    </xf>
    <xf numFmtId="0" fontId="7" fillId="6" borderId="5" xfId="1" applyFont="true" applyFill="true" applyBorder="true" applyAlignment="true">
      <alignment horizontal="center" vertical="center"/>
    </xf>
    <xf numFmtId="0" fontId="7" fillId="7" borderId="5" xfId="1" applyFont="true" applyFill="true" applyBorder="true" applyAlignment="true">
      <alignment horizontal="center" vertical="center"/>
    </xf>
    <xf numFmtId="0" fontId="7" fillId="4" borderId="9" xfId="1" applyFont="true" applyFill="true" applyBorder="true" applyAlignment="true">
      <alignment horizontal="center" vertical="center"/>
    </xf>
    <xf numFmtId="181" fontId="7" fillId="4" borderId="9" xfId="1" applyNumberFormat="true" applyFont="true" applyFill="true" applyBorder="true" applyAlignment="true">
      <alignment horizontal="right" vertical="center"/>
    </xf>
    <xf numFmtId="181" fontId="7" fillId="4" borderId="2" xfId="1" applyNumberFormat="true" applyFont="true" applyFill="true" applyBorder="true" applyAlignment="true">
      <alignment horizontal="right" vertical="center"/>
    </xf>
    <xf numFmtId="0" fontId="8" fillId="2" borderId="2" xfId="1" applyFont="true" applyFill="true" applyBorder="true" applyAlignment="true">
      <alignment horizontal="center" vertical="center"/>
    </xf>
    <xf numFmtId="181" fontId="7" fillId="2" borderId="2" xfId="1" applyNumberFormat="true" applyFont="true" applyFill="true" applyBorder="true" applyAlignment="true">
      <alignment horizontal="right" vertical="center"/>
    </xf>
    <xf numFmtId="0" fontId="7" fillId="6" borderId="2" xfId="1" applyFont="true" applyFill="true" applyBorder="true" applyAlignment="true">
      <alignment horizontal="center" vertical="center"/>
    </xf>
    <xf numFmtId="0" fontId="7" fillId="7" borderId="2" xfId="1" applyFont="true" applyFill="true" applyBorder="true" applyAlignment="true">
      <alignment horizontal="center" vertical="center"/>
    </xf>
    <xf numFmtId="0" fontId="7" fillId="4" borderId="2" xfId="1" applyFont="true" applyFill="true" applyBorder="true" applyAlignment="true">
      <alignment horizontal="center" vertical="center"/>
    </xf>
    <xf numFmtId="0" fontId="8" fillId="2" borderId="2" xfId="1" applyFont="true" applyFill="true" applyBorder="true" applyAlignment="true">
      <alignment horizontal="center" vertical="center" wrapText="true"/>
    </xf>
    <xf numFmtId="0" fontId="9" fillId="2" borderId="0" xfId="1" applyFont="true" applyFill="true"/>
    <xf numFmtId="0" fontId="9" fillId="2" borderId="10" xfId="1" applyFont="true" applyFill="true" applyBorder="true"/>
    <xf numFmtId="0" fontId="10" fillId="2" borderId="2" xfId="1" applyFont="true" applyFill="true" applyBorder="true" applyAlignment="true">
      <alignment horizontal="center" vertical="center" wrapText="true"/>
    </xf>
    <xf numFmtId="0" fontId="3" fillId="2" borderId="10" xfId="1" applyFont="true" applyFill="true" applyBorder="true"/>
    <xf numFmtId="0" fontId="10" fillId="8" borderId="2" xfId="1" applyFont="true" applyFill="true" applyBorder="true" applyAlignment="true">
      <alignment horizontal="left" vertical="center" wrapText="true"/>
    </xf>
    <xf numFmtId="0" fontId="10" fillId="8" borderId="2" xfId="1" applyFont="true" applyFill="true" applyBorder="true" applyAlignment="true">
      <alignment horizontal="center" vertical="center" wrapText="true"/>
    </xf>
    <xf numFmtId="183" fontId="10" fillId="4" borderId="2" xfId="1" applyNumberFormat="true" applyFont="true" applyFill="true" applyBorder="true" applyAlignment="true">
      <alignment horizontal="right" vertical="center" wrapText="true"/>
    </xf>
    <xf numFmtId="0" fontId="10" fillId="2" borderId="2" xfId="1" applyFont="true" applyFill="true" applyBorder="true" applyAlignment="true">
      <alignment horizontal="left" vertical="center" wrapText="true"/>
    </xf>
    <xf numFmtId="181" fontId="10" fillId="4" borderId="2" xfId="1" applyNumberFormat="true" applyFont="true" applyFill="true" applyBorder="true" applyAlignment="true">
      <alignment horizontal="right" vertical="center" wrapText="true"/>
    </xf>
    <xf numFmtId="0" fontId="10" fillId="9" borderId="2" xfId="1" applyFont="true" applyFill="true" applyBorder="true" applyAlignment="true">
      <alignment horizontal="left" vertical="center" wrapText="true"/>
    </xf>
    <xf numFmtId="0" fontId="10" fillId="9" borderId="2" xfId="1" applyFont="true" applyFill="true" applyBorder="true" applyAlignment="true">
      <alignment horizontal="center" vertical="center" wrapText="true"/>
    </xf>
    <xf numFmtId="0" fontId="10" fillId="10" borderId="2" xfId="1" applyFont="true" applyFill="true" applyBorder="true" applyAlignment="true">
      <alignment horizontal="left" vertical="center" wrapText="true"/>
    </xf>
    <xf numFmtId="0" fontId="10" fillId="10" borderId="2" xfId="1" applyFont="true" applyFill="true" applyBorder="true" applyAlignment="true">
      <alignment horizontal="center" vertical="center" wrapText="true"/>
    </xf>
    <xf numFmtId="0" fontId="10" fillId="8" borderId="2" xfId="1" applyFont="true" applyFill="true" applyBorder="true" applyAlignment="true">
      <alignment vertical="center" wrapText="true"/>
    </xf>
    <xf numFmtId="0" fontId="10" fillId="2" borderId="2" xfId="1" applyFont="true" applyFill="true" applyBorder="true" applyAlignment="true">
      <alignment vertical="center" wrapText="true"/>
    </xf>
    <xf numFmtId="181" fontId="10" fillId="8" borderId="2" xfId="1" applyNumberFormat="true" applyFont="true" applyFill="true" applyBorder="true" applyAlignment="true">
      <alignment horizontal="right" vertical="center" wrapText="true"/>
    </xf>
    <xf numFmtId="0" fontId="10" fillId="2" borderId="11" xfId="1" applyFont="true" applyFill="true" applyBorder="true" applyAlignment="true">
      <alignment horizontal="center" vertical="center" wrapText="true"/>
    </xf>
    <xf numFmtId="0" fontId="10" fillId="2" borderId="12" xfId="1" applyFont="true" applyFill="true" applyBorder="true" applyAlignment="true">
      <alignment horizontal="center" vertical="center" wrapText="true"/>
    </xf>
    <xf numFmtId="0" fontId="10" fillId="9" borderId="2" xfId="1" applyFont="true" applyFill="true" applyBorder="true" applyAlignment="true">
      <alignment vertical="center" wrapText="true"/>
    </xf>
    <xf numFmtId="49" fontId="11" fillId="2" borderId="0" xfId="1" applyNumberFormat="true" applyFont="true" applyFill="true" applyAlignment="true">
      <alignment horizontal="center" vertical="center"/>
    </xf>
    <xf numFmtId="0" fontId="11" fillId="2" borderId="0" xfId="1" applyFont="true" applyFill="true" applyAlignment="true">
      <alignment horizontal="center" vertical="center"/>
    </xf>
    <xf numFmtId="49" fontId="12" fillId="2" borderId="1" xfId="1" applyNumberFormat="true" applyFont="true" applyFill="true" applyBorder="true" applyAlignment="true">
      <alignment vertical="center"/>
    </xf>
    <xf numFmtId="49" fontId="12" fillId="2" borderId="1" xfId="1" applyNumberFormat="true" applyFont="true" applyFill="true" applyBorder="true" applyAlignment="true">
      <alignment horizontal="center" vertical="center"/>
    </xf>
    <xf numFmtId="49" fontId="13" fillId="2" borderId="2" xfId="1" applyNumberFormat="true" applyFont="true" applyFill="true" applyBorder="true" applyAlignment="true">
      <alignment horizontal="center" vertical="center"/>
    </xf>
    <xf numFmtId="49" fontId="12" fillId="2" borderId="2" xfId="1" applyNumberFormat="true" applyFont="true" applyFill="true" applyBorder="true" applyAlignment="true">
      <alignment vertical="center"/>
    </xf>
    <xf numFmtId="49" fontId="12" fillId="2" borderId="2" xfId="1" applyNumberFormat="true" applyFont="true" applyFill="true" applyBorder="true" applyAlignment="true">
      <alignment horizontal="center" vertical="center"/>
    </xf>
    <xf numFmtId="49" fontId="14" fillId="2" borderId="2" xfId="1" applyNumberFormat="true" applyFont="true" applyFill="true" applyBorder="true" applyAlignment="true">
      <alignment horizontal="center" vertical="center"/>
    </xf>
    <xf numFmtId="49" fontId="14" fillId="2" borderId="13" xfId="1" applyNumberFormat="true" applyFont="true" applyFill="true" applyBorder="true" applyAlignment="true">
      <alignment horizontal="center" vertical="center"/>
    </xf>
    <xf numFmtId="49" fontId="12" fillId="2" borderId="4" xfId="1" applyNumberFormat="true" applyFont="true" applyFill="true" applyBorder="true" applyAlignment="true">
      <alignment vertical="center" wrapText="true"/>
    </xf>
    <xf numFmtId="49" fontId="12" fillId="2" borderId="4" xfId="1" applyNumberFormat="true" applyFont="true" applyFill="true" applyBorder="true" applyAlignment="true">
      <alignment horizontal="center" vertical="center"/>
    </xf>
    <xf numFmtId="178" fontId="14" fillId="2" borderId="4" xfId="1" applyNumberFormat="true" applyFont="true" applyFill="true" applyBorder="true" applyAlignment="true">
      <alignment horizontal="right" vertical="center"/>
    </xf>
    <xf numFmtId="178" fontId="14" fillId="2" borderId="14" xfId="1" applyNumberFormat="true" applyFont="true" applyFill="true" applyBorder="true" applyAlignment="true">
      <alignment horizontal="right" vertical="center"/>
    </xf>
    <xf numFmtId="0" fontId="12" fillId="2" borderId="5" xfId="1" applyFont="true" applyFill="true" applyBorder="true" applyAlignment="true">
      <alignment vertical="center"/>
    </xf>
    <xf numFmtId="0" fontId="12" fillId="2" borderId="5" xfId="1" applyFont="true" applyFill="true" applyBorder="true" applyAlignment="true">
      <alignment horizontal="center" vertical="center"/>
    </xf>
    <xf numFmtId="178" fontId="14" fillId="2" borderId="5" xfId="1" applyNumberFormat="true" applyFont="true" applyFill="true" applyBorder="true" applyAlignment="true">
      <alignment horizontal="right" vertical="center"/>
    </xf>
    <xf numFmtId="49" fontId="14" fillId="2" borderId="5" xfId="1" applyNumberFormat="true" applyFont="true" applyFill="true" applyBorder="true" applyAlignment="true">
      <alignment horizontal="center" vertical="center"/>
    </xf>
    <xf numFmtId="177" fontId="14" fillId="2" borderId="5" xfId="1" applyNumberFormat="true" applyFont="true" applyFill="true" applyBorder="true" applyAlignment="true">
      <alignment horizontal="right" vertical="center"/>
    </xf>
    <xf numFmtId="177" fontId="14" fillId="8" borderId="5" xfId="1" applyNumberFormat="true" applyFont="true" applyFill="true" applyBorder="true" applyAlignment="true">
      <alignment horizontal="right" vertical="center"/>
    </xf>
    <xf numFmtId="49" fontId="12" fillId="2" borderId="15" xfId="1" applyNumberFormat="true" applyFont="true" applyFill="true" applyBorder="true" applyAlignment="true">
      <alignment vertical="center"/>
    </xf>
    <xf numFmtId="49" fontId="12" fillId="2" borderId="15" xfId="1" applyNumberFormat="true" applyFont="true" applyFill="true" applyBorder="true" applyAlignment="true">
      <alignment horizontal="center" vertical="center"/>
    </xf>
    <xf numFmtId="0" fontId="12" fillId="2" borderId="15" xfId="1" applyFont="true" applyFill="true" applyBorder="true" applyAlignment="true">
      <alignment vertical="center"/>
    </xf>
    <xf numFmtId="49" fontId="12" fillId="2" borderId="1" xfId="1" applyNumberFormat="true" applyFont="true" applyFill="true" applyBorder="true" applyAlignment="true">
      <alignment horizontal="right" vertical="center"/>
    </xf>
    <xf numFmtId="49" fontId="13" fillId="2" borderId="16" xfId="1" applyNumberFormat="true" applyFont="true" applyFill="true" applyBorder="true" applyAlignment="true">
      <alignment horizontal="center" vertical="center"/>
    </xf>
    <xf numFmtId="49" fontId="13" fillId="2" borderId="4" xfId="1" applyNumberFormat="true" applyFont="true" applyFill="true" applyBorder="true" applyAlignment="true">
      <alignment horizontal="center" vertical="center"/>
    </xf>
    <xf numFmtId="49" fontId="12" fillId="2" borderId="5" xfId="1" applyNumberFormat="true" applyFont="true" applyFill="true" applyBorder="true" applyAlignment="true">
      <alignment vertical="center" wrapText="true"/>
    </xf>
    <xf numFmtId="49" fontId="12" fillId="2" borderId="5" xfId="1" applyNumberFormat="true" applyFont="true" applyFill="true" applyBorder="true" applyAlignment="true">
      <alignment horizontal="center" vertical="center"/>
    </xf>
    <xf numFmtId="0" fontId="14" fillId="2" borderId="5" xfId="1" applyFont="true" applyFill="true" applyBorder="true" applyAlignment="true">
      <alignment vertical="center"/>
    </xf>
    <xf numFmtId="49" fontId="12" fillId="2" borderId="5" xfId="1" applyNumberFormat="true" applyFont="true" applyFill="true" applyBorder="true" applyAlignment="true">
      <alignment vertical="center"/>
    </xf>
    <xf numFmtId="49" fontId="12" fillId="2" borderId="5" xfId="1" applyNumberFormat="true" applyFont="true" applyFill="true" applyBorder="true" applyAlignment="true">
      <alignment horizontal="left" vertical="center"/>
    </xf>
    <xf numFmtId="183" fontId="14" fillId="2" borderId="5" xfId="1" applyNumberFormat="true" applyFont="true" applyFill="true" applyBorder="true" applyAlignment="true">
      <alignment horizontal="right" vertical="center"/>
    </xf>
    <xf numFmtId="0" fontId="12" fillId="2" borderId="15" xfId="1" applyFont="true" applyFill="true" applyBorder="true" applyAlignment="true">
      <alignment horizontal="right" vertical="center"/>
    </xf>
    <xf numFmtId="49" fontId="13" fillId="2" borderId="7" xfId="1" applyNumberFormat="true" applyFont="true" applyFill="true" applyBorder="true" applyAlignment="true">
      <alignment horizontal="center" vertical="center"/>
    </xf>
    <xf numFmtId="49" fontId="12" fillId="2" borderId="7" xfId="1" applyNumberFormat="true" applyFont="true" applyFill="true" applyBorder="true" applyAlignment="true">
      <alignment horizontal="center" vertical="center"/>
    </xf>
    <xf numFmtId="183" fontId="12" fillId="4" borderId="2" xfId="1" applyNumberFormat="true" applyFont="true" applyFill="true" applyBorder="true" applyAlignment="true">
      <alignment horizontal="right" vertical="center"/>
    </xf>
    <xf numFmtId="183" fontId="12" fillId="4" borderId="7" xfId="1" applyNumberFormat="true" applyFont="true" applyFill="true" applyBorder="true" applyAlignment="true">
      <alignment horizontal="right" vertical="center"/>
    </xf>
    <xf numFmtId="49" fontId="12" fillId="2" borderId="4" xfId="1" applyNumberFormat="true" applyFont="true" applyFill="true" applyBorder="true" applyAlignment="true">
      <alignment vertical="center"/>
    </xf>
    <xf numFmtId="183" fontId="12" fillId="2" borderId="2" xfId="1" applyNumberFormat="true" applyFont="true" applyFill="true" applyBorder="true" applyAlignment="true">
      <alignment horizontal="right" vertical="center"/>
    </xf>
    <xf numFmtId="183" fontId="12" fillId="2" borderId="7" xfId="1" applyNumberFormat="true" applyFont="true" applyFill="true" applyBorder="true" applyAlignment="true">
      <alignment horizontal="right" vertical="center"/>
    </xf>
    <xf numFmtId="49" fontId="12" fillId="2" borderId="6" xfId="1" applyNumberFormat="true" applyFont="true" applyFill="true" applyBorder="true" applyAlignment="true">
      <alignment horizontal="center" vertical="center"/>
    </xf>
    <xf numFmtId="49" fontId="12" fillId="2" borderId="14" xfId="1" applyNumberFormat="true" applyFont="true" applyFill="true" applyBorder="true" applyAlignment="true">
      <alignment horizontal="center" vertical="center"/>
    </xf>
    <xf numFmtId="181" fontId="12" fillId="2" borderId="5" xfId="1" applyNumberFormat="true" applyFont="true" applyFill="true" applyBorder="true" applyAlignment="true">
      <alignment horizontal="right" vertical="center"/>
    </xf>
    <xf numFmtId="181" fontId="12" fillId="4" borderId="5" xfId="1" applyNumberFormat="true" applyFont="true" applyFill="true" applyBorder="true" applyAlignment="true">
      <alignment horizontal="right" vertical="center"/>
    </xf>
    <xf numFmtId="181" fontId="14" fillId="2" borderId="5" xfId="1" applyNumberFormat="true" applyFont="true" applyFill="true" applyBorder="true" applyAlignment="true">
      <alignment horizontal="right" vertical="center"/>
    </xf>
    <xf numFmtId="49" fontId="12" fillId="2" borderId="8" xfId="1" applyNumberFormat="true" applyFont="true" applyFill="true" applyBorder="true" applyAlignment="true">
      <alignment vertical="center"/>
    </xf>
    <xf numFmtId="49" fontId="12" fillId="2" borderId="8" xfId="1" applyNumberFormat="true" applyFont="true" applyFill="true" applyBorder="true" applyAlignment="true">
      <alignment horizontal="right" vertical="center"/>
    </xf>
    <xf numFmtId="49" fontId="13" fillId="2" borderId="5" xfId="1" applyNumberFormat="true" applyFont="true" applyFill="true" applyBorder="true" applyAlignment="true">
      <alignment horizontal="center" vertical="center"/>
    </xf>
    <xf numFmtId="49" fontId="12" fillId="2" borderId="17" xfId="1" applyNumberFormat="true" applyFont="true" applyFill="true" applyBorder="true" applyAlignment="true">
      <alignment horizontal="center" vertical="center"/>
    </xf>
    <xf numFmtId="181" fontId="12" fillId="2" borderId="4" xfId="1" applyNumberFormat="true" applyFont="true" applyFill="true" applyBorder="true" applyAlignment="true">
      <alignment horizontal="right" vertical="center"/>
    </xf>
    <xf numFmtId="181" fontId="12" fillId="2" borderId="14" xfId="1" applyNumberFormat="true" applyFont="true" applyFill="true" applyBorder="true" applyAlignment="true">
      <alignment horizontal="right" vertical="center"/>
    </xf>
    <xf numFmtId="49" fontId="11" fillId="2" borderId="0" xfId="1" applyNumberFormat="true" applyFont="true" applyFill="true" applyAlignment="true">
      <alignment horizontal="center" vertical="center" wrapText="true"/>
    </xf>
    <xf numFmtId="0" fontId="11" fillId="2" borderId="0" xfId="1" applyFont="true" applyFill="true" applyAlignment="true">
      <alignment horizontal="center" vertical="center" wrapText="true"/>
    </xf>
    <xf numFmtId="49" fontId="12" fillId="2" borderId="1" xfId="1" applyNumberFormat="true" applyFont="true" applyFill="true" applyBorder="true" applyAlignment="true">
      <alignment horizontal="center" vertical="center" wrapText="true"/>
    </xf>
    <xf numFmtId="49" fontId="12" fillId="2" borderId="1" xfId="1" applyNumberFormat="true" applyFont="true" applyFill="true" applyBorder="true" applyAlignment="true">
      <alignment vertical="center" wrapText="true"/>
    </xf>
    <xf numFmtId="49" fontId="13" fillId="2" borderId="2" xfId="1" applyNumberFormat="true" applyFont="true" applyFill="true" applyBorder="true" applyAlignment="true">
      <alignment horizontal="center" vertical="center" wrapText="true"/>
    </xf>
    <xf numFmtId="49" fontId="12" fillId="2" borderId="2" xfId="1" applyNumberFormat="true" applyFont="true" applyFill="true" applyBorder="true" applyAlignment="true">
      <alignment horizontal="left" vertical="center" wrapText="true"/>
    </xf>
    <xf numFmtId="49" fontId="12" fillId="2" borderId="4" xfId="1" applyNumberFormat="true" applyFont="true" applyFill="true" applyBorder="true" applyAlignment="true">
      <alignment horizontal="left" vertical="center" wrapText="true"/>
    </xf>
    <xf numFmtId="183" fontId="12" fillId="4" borderId="5" xfId="1" applyNumberFormat="true" applyFont="true" applyFill="true" applyBorder="true" applyAlignment="true">
      <alignment horizontal="right" vertical="center"/>
    </xf>
    <xf numFmtId="183" fontId="12" fillId="4" borderId="6" xfId="1" applyNumberFormat="true" applyFont="true" applyFill="true" applyBorder="true" applyAlignment="true">
      <alignment horizontal="right" vertical="center"/>
    </xf>
    <xf numFmtId="49" fontId="12" fillId="2" borderId="5" xfId="1" applyNumberFormat="true" applyFont="true" applyFill="true" applyBorder="true" applyAlignment="true">
      <alignment horizontal="left" vertical="center" wrapText="true"/>
    </xf>
    <xf numFmtId="49" fontId="12" fillId="2" borderId="5" xfId="1" applyNumberFormat="true" applyFont="true" applyFill="true" applyBorder="true" applyAlignment="true">
      <alignment horizontal="center" vertical="center" wrapText="true"/>
    </xf>
    <xf numFmtId="183" fontId="12" fillId="2" borderId="5" xfId="1" applyNumberFormat="true" applyFont="true" applyFill="true" applyBorder="true" applyAlignment="true">
      <alignment horizontal="right" vertical="center"/>
    </xf>
    <xf numFmtId="183" fontId="12" fillId="2" borderId="6" xfId="1" applyNumberFormat="true" applyFont="true" applyFill="true" applyBorder="true" applyAlignment="true">
      <alignment horizontal="right" vertical="center"/>
    </xf>
    <xf numFmtId="49" fontId="12" fillId="2" borderId="9" xfId="1" applyNumberFormat="true" applyFont="true" applyFill="true" applyBorder="true" applyAlignment="true">
      <alignment horizontal="left" vertical="center" wrapText="true"/>
    </xf>
    <xf numFmtId="49" fontId="12" fillId="2" borderId="18" xfId="1" applyNumberFormat="true" applyFont="true" applyFill="true" applyBorder="true" applyAlignment="true">
      <alignment horizontal="center" vertical="center" wrapText="true"/>
    </xf>
    <xf numFmtId="49" fontId="12" fillId="2" borderId="19" xfId="1" applyNumberFormat="true" applyFont="true" applyFill="true" applyBorder="true" applyAlignment="true">
      <alignment horizontal="center" vertical="center" wrapText="true"/>
    </xf>
    <xf numFmtId="49" fontId="12" fillId="2" borderId="7" xfId="1" applyNumberFormat="true" applyFont="true" applyFill="true" applyBorder="true" applyAlignment="true">
      <alignment horizontal="center" vertical="center" wrapText="true"/>
    </xf>
    <xf numFmtId="49" fontId="12" fillId="2" borderId="14" xfId="1" applyNumberFormat="true" applyFont="true" applyFill="true" applyBorder="true" applyAlignment="true">
      <alignment horizontal="center" vertical="center" wrapText="true"/>
    </xf>
    <xf numFmtId="49" fontId="12" fillId="2" borderId="9" xfId="1" applyNumberFormat="true" applyFont="true" applyFill="true" applyBorder="true" applyAlignment="true">
      <alignment horizontal="center" vertical="center"/>
    </xf>
    <xf numFmtId="49" fontId="12" fillId="2" borderId="20" xfId="1" applyNumberFormat="true" applyFont="true" applyFill="true" applyBorder="true" applyAlignment="true">
      <alignment horizontal="center" vertical="center"/>
    </xf>
    <xf numFmtId="181" fontId="12" fillId="2" borderId="6" xfId="1" applyNumberFormat="true" applyFont="true" applyFill="true" applyBorder="true" applyAlignment="true">
      <alignment horizontal="right" vertical="center"/>
    </xf>
    <xf numFmtId="181" fontId="12" fillId="4" borderId="6" xfId="1" applyNumberFormat="true" applyFont="true" applyFill="true" applyBorder="true" applyAlignment="true">
      <alignment horizontal="right" vertical="center"/>
    </xf>
    <xf numFmtId="49" fontId="12" fillId="2" borderId="19" xfId="1" applyNumberFormat="true" applyFont="true" applyFill="true" applyBorder="true" applyAlignment="true">
      <alignment horizontal="center" vertical="center"/>
    </xf>
    <xf numFmtId="49" fontId="12" fillId="2" borderId="6" xfId="1" applyNumberFormat="true" applyFont="true" applyFill="true" applyBorder="true" applyAlignment="true">
      <alignment vertical="center"/>
    </xf>
    <xf numFmtId="181" fontId="12" fillId="2" borderId="7" xfId="1" applyNumberFormat="true" applyFont="true" applyFill="true" applyBorder="true" applyAlignment="true">
      <alignment horizontal="right" vertical="center"/>
    </xf>
    <xf numFmtId="181" fontId="12" fillId="4" borderId="17" xfId="1" applyNumberFormat="true" applyFont="true" applyFill="true" applyBorder="true" applyAlignment="true">
      <alignment horizontal="right" vertical="center"/>
    </xf>
    <xf numFmtId="181" fontId="12" fillId="2" borderId="2" xfId="1" applyNumberFormat="true" applyFont="true" applyFill="true" applyBorder="true" applyAlignment="true">
      <alignment horizontal="right" vertical="center"/>
    </xf>
    <xf numFmtId="49" fontId="12" fillId="2" borderId="20" xfId="1" applyNumberFormat="true" applyFont="true" applyFill="true" applyBorder="true" applyAlignment="true">
      <alignment horizontal="center" vertical="center" wrapText="true"/>
    </xf>
    <xf numFmtId="49" fontId="12" fillId="2" borderId="18" xfId="1" applyNumberFormat="true" applyFont="true" applyFill="true" applyBorder="true" applyAlignment="true">
      <alignment horizontal="center" vertical="center"/>
    </xf>
    <xf numFmtId="49" fontId="12" fillId="2" borderId="20" xfId="1" applyNumberFormat="true" applyFont="true" applyFill="true" applyBorder="true" applyAlignment="true">
      <alignment horizontal="left" vertical="center" wrapText="true"/>
    </xf>
    <xf numFmtId="49" fontId="12" fillId="2" borderId="17" xfId="1" applyNumberFormat="true" applyFont="true" applyFill="true" applyBorder="true" applyAlignment="true">
      <alignment horizontal="left" vertical="center" wrapText="true"/>
    </xf>
    <xf numFmtId="49" fontId="12" fillId="2" borderId="17" xfId="1" applyNumberFormat="true" applyFont="true" applyFill="true" applyBorder="true" applyAlignment="true">
      <alignment horizontal="center" vertical="center" wrapText="true"/>
    </xf>
    <xf numFmtId="183" fontId="12" fillId="2" borderId="17" xfId="1" applyNumberFormat="true" applyFont="true" applyFill="true" applyBorder="true" applyAlignment="true">
      <alignment horizontal="right" vertical="center"/>
    </xf>
    <xf numFmtId="49" fontId="12" fillId="2" borderId="15" xfId="1" applyNumberFormat="true" applyFont="true" applyFill="true" applyBorder="true" applyAlignment="true">
      <alignment horizontal="right" vertical="center"/>
    </xf>
    <xf numFmtId="49" fontId="12" fillId="2" borderId="0" xfId="1" applyNumberFormat="true" applyFont="true" applyFill="true" applyAlignment="true">
      <alignment horizontal="center" vertical="center"/>
    </xf>
    <xf numFmtId="49" fontId="12" fillId="2" borderId="21" xfId="1" applyNumberFormat="true" applyFont="true" applyFill="true" applyBorder="true" applyAlignment="true">
      <alignment vertical="center"/>
    </xf>
    <xf numFmtId="49" fontId="12" fillId="2" borderId="21" xfId="1" applyNumberFormat="true" applyFont="true" applyFill="true" applyBorder="true" applyAlignment="true">
      <alignment vertical="center" wrapText="true"/>
    </xf>
    <xf numFmtId="49" fontId="12" fillId="2" borderId="16" xfId="1" applyNumberFormat="true" applyFont="true" applyFill="true" applyBorder="true" applyAlignment="true">
      <alignment vertical="center"/>
    </xf>
    <xf numFmtId="49" fontId="12" fillId="2" borderId="22" xfId="1" applyNumberFormat="true" applyFont="true" applyFill="true" applyBorder="true" applyAlignment="true">
      <alignment vertical="center"/>
    </xf>
    <xf numFmtId="49" fontId="12" fillId="2" borderId="9" xfId="1" applyNumberFormat="true" applyFont="true" applyFill="true" applyBorder="true" applyAlignment="true">
      <alignment vertical="center"/>
    </xf>
    <xf numFmtId="181" fontId="12" fillId="4" borderId="9" xfId="1" applyNumberFormat="true" applyFont="true" applyFill="true" applyBorder="true" applyAlignment="true">
      <alignment horizontal="right" vertical="center"/>
    </xf>
    <xf numFmtId="181" fontId="12" fillId="4" borderId="4" xfId="1" applyNumberFormat="true" applyFont="true" applyFill="true" applyBorder="true" applyAlignment="true">
      <alignment horizontal="right" vertical="center"/>
    </xf>
    <xf numFmtId="49" fontId="12" fillId="2" borderId="23" xfId="1" applyNumberFormat="true" applyFont="true" applyFill="true" applyBorder="true" applyAlignment="true">
      <alignment horizontal="center" vertical="center"/>
    </xf>
    <xf numFmtId="181" fontId="12" fillId="4" borderId="2" xfId="1" applyNumberFormat="true" applyFont="true" applyFill="true" applyBorder="true" applyAlignment="true">
      <alignment horizontal="right" vertical="center"/>
    </xf>
    <xf numFmtId="0" fontId="12" fillId="2" borderId="0" xfId="1" applyFont="true" applyFill="true" applyAlignment="true">
      <alignment vertical="center"/>
    </xf>
    <xf numFmtId="49" fontId="12" fillId="2" borderId="0" xfId="1" applyNumberFormat="true" applyFont="true" applyFill="true" applyAlignment="true">
      <alignment horizontal="right" vertical="center"/>
    </xf>
    <xf numFmtId="0" fontId="12" fillId="2" borderId="0" xfId="1" applyFont="true" applyFill="true" applyAlignment="true">
      <alignment horizontal="right" vertical="center"/>
    </xf>
    <xf numFmtId="181" fontId="12" fillId="2" borderId="20" xfId="1" applyNumberFormat="true" applyFont="true" applyFill="true" applyBorder="true" applyAlignment="true">
      <alignment horizontal="right" vertical="center"/>
    </xf>
    <xf numFmtId="181" fontId="12" fillId="2" borderId="21" xfId="1" applyNumberFormat="true" applyFont="true" applyFill="true" applyBorder="true" applyAlignment="true">
      <alignment horizontal="right" vertical="center"/>
    </xf>
    <xf numFmtId="181" fontId="12" fillId="4" borderId="21" xfId="1" applyNumberFormat="true" applyFont="true" applyFill="true" applyBorder="true" applyAlignment="true">
      <alignment horizontal="right" vertical="center"/>
    </xf>
    <xf numFmtId="49" fontId="13" fillId="2" borderId="0" xfId="1" applyNumberFormat="true" applyFont="true" applyFill="true" applyAlignment="true">
      <alignment horizontal="center" vertical="center"/>
    </xf>
    <xf numFmtId="49" fontId="12" fillId="2" borderId="24" xfId="1" applyNumberFormat="true" applyFont="true" applyFill="true" applyBorder="true" applyAlignment="true">
      <alignment vertical="center"/>
    </xf>
    <xf numFmtId="49" fontId="12" fillId="2" borderId="21" xfId="1" applyNumberFormat="true" applyFont="true" applyFill="true" applyBorder="true" applyAlignment="true">
      <alignment horizontal="center" vertical="center"/>
    </xf>
    <xf numFmtId="49" fontId="12" fillId="2" borderId="0" xfId="1" applyNumberFormat="true" applyFont="true" applyFill="true" applyAlignment="true">
      <alignment vertical="center"/>
    </xf>
    <xf numFmtId="181" fontId="12" fillId="2" borderId="9" xfId="1" applyNumberFormat="true" applyFont="true" applyFill="true" applyBorder="true" applyAlignment="true">
      <alignment horizontal="right" vertical="center"/>
    </xf>
    <xf numFmtId="0" fontId="11" fillId="2" borderId="0" xfId="1" applyFont="true" applyFill="true" applyAlignment="true">
      <alignment horizontal="left" vertical="center"/>
    </xf>
    <xf numFmtId="49" fontId="12" fillId="2" borderId="0" xfId="1" applyNumberFormat="true" applyFont="true" applyFill="true"/>
    <xf numFmtId="49" fontId="13" fillId="2" borderId="0" xfId="1" applyNumberFormat="true" applyFont="true" applyFill="true" applyAlignment="true">
      <alignment horizontal="left" vertical="center"/>
    </xf>
    <xf numFmtId="49" fontId="12" fillId="2" borderId="1" xfId="1" applyNumberFormat="true" applyFont="true" applyFill="true" applyBorder="true" applyAlignment="true">
      <alignment horizontal="left" vertical="center"/>
    </xf>
    <xf numFmtId="49" fontId="12" fillId="2" borderId="2" xfId="1" applyNumberFormat="true" applyFont="true" applyFill="true" applyBorder="true" applyAlignment="true">
      <alignment vertical="center" shrinkToFit="true"/>
    </xf>
    <xf numFmtId="49" fontId="12" fillId="2" borderId="2" xfId="1" applyNumberFormat="true" applyFont="true" applyFill="true" applyBorder="true" applyAlignment="true">
      <alignment horizontal="left" vertical="center"/>
    </xf>
    <xf numFmtId="49" fontId="12" fillId="2" borderId="4" xfId="1" applyNumberFormat="true" applyFont="true" applyFill="true" applyBorder="true" applyAlignment="true">
      <alignment vertical="center" shrinkToFit="true"/>
    </xf>
    <xf numFmtId="49" fontId="12" fillId="2" borderId="6" xfId="1" applyNumberFormat="true" applyFont="true" applyFill="true" applyBorder="true" applyAlignment="true">
      <alignment vertical="center" shrinkToFit="true"/>
    </xf>
    <xf numFmtId="49" fontId="12" fillId="2" borderId="9" xfId="1" applyNumberFormat="true" applyFont="true" applyFill="true" applyBorder="true" applyAlignment="true">
      <alignment vertical="center" shrinkToFit="true"/>
    </xf>
    <xf numFmtId="49" fontId="12" fillId="2" borderId="4" xfId="1" applyNumberFormat="true" applyFont="true" applyFill="true" applyBorder="true" applyAlignment="true">
      <alignment horizontal="center" vertical="center" shrinkToFit="true"/>
    </xf>
    <xf numFmtId="0" fontId="12" fillId="2" borderId="15" xfId="1" applyFont="true" applyFill="true" applyBorder="true"/>
    <xf numFmtId="0" fontId="12" fillId="2" borderId="15" xfId="1" applyFont="true" applyFill="true" applyBorder="true" applyAlignment="true">
      <alignment horizontal="left"/>
    </xf>
    <xf numFmtId="49" fontId="13" fillId="2" borderId="11" xfId="1" applyNumberFormat="true" applyFont="true" applyFill="true" applyBorder="true" applyAlignment="true">
      <alignment horizontal="center" vertical="center"/>
    </xf>
    <xf numFmtId="49" fontId="13" fillId="2" borderId="25" xfId="1" applyNumberFormat="true" applyFont="true" applyFill="true" applyBorder="true" applyAlignment="true">
      <alignment horizontal="center" vertical="center"/>
    </xf>
    <xf numFmtId="0" fontId="13" fillId="2" borderId="26" xfId="1" applyFont="true" applyFill="true" applyBorder="true" applyAlignment="true">
      <alignment horizontal="center" vertical="center"/>
    </xf>
    <xf numFmtId="0" fontId="13" fillId="2" borderId="21" xfId="1" applyFont="true" applyFill="true" applyBorder="true" applyAlignment="true">
      <alignment horizontal="center" vertical="center"/>
    </xf>
    <xf numFmtId="0" fontId="13" fillId="2" borderId="27" xfId="1" applyFont="true" applyFill="true" applyBorder="true" applyAlignment="true">
      <alignment horizontal="center" vertical="center"/>
    </xf>
    <xf numFmtId="49" fontId="13" fillId="2" borderId="4" xfId="1" applyNumberFormat="true" applyFont="true" applyFill="true" applyBorder="true" applyAlignment="true">
      <alignment horizontal="center" vertical="center" wrapText="true"/>
    </xf>
    <xf numFmtId="0" fontId="12" fillId="2" borderId="5" xfId="1" applyFont="true" applyFill="true" applyBorder="true" applyAlignment="true">
      <alignment horizontal="left" vertical="center"/>
    </xf>
    <xf numFmtId="0" fontId="13" fillId="2" borderId="5" xfId="1" applyFont="true" applyFill="true" applyBorder="true" applyAlignment="true">
      <alignment horizontal="center" vertical="center"/>
    </xf>
    <xf numFmtId="49" fontId="13" fillId="2" borderId="5" xfId="1" applyNumberFormat="true" applyFont="true" applyFill="true" applyBorder="true" applyAlignment="true">
      <alignment horizontal="center" vertical="center" wrapText="true"/>
    </xf>
    <xf numFmtId="49" fontId="12" fillId="2" borderId="19" xfId="1" applyNumberFormat="true" applyFont="true" applyFill="true" applyBorder="true" applyAlignment="true">
      <alignment vertical="center"/>
    </xf>
    <xf numFmtId="49" fontId="12" fillId="2" borderId="7" xfId="1" applyNumberFormat="true" applyFont="true" applyFill="true" applyBorder="true" applyAlignment="true">
      <alignment vertical="center"/>
    </xf>
    <xf numFmtId="49" fontId="12" fillId="2" borderId="14" xfId="1" applyNumberFormat="true" applyFont="true" applyFill="true" applyBorder="true" applyAlignment="true">
      <alignment vertical="center"/>
    </xf>
    <xf numFmtId="0" fontId="12" fillId="2" borderId="0" xfId="1" applyFont="true" applyFill="true"/>
    <xf numFmtId="0" fontId="13" fillId="2" borderId="28" xfId="1" applyFont="true" applyFill="true" applyBorder="true" applyAlignment="true">
      <alignment horizontal="center" vertical="center"/>
    </xf>
    <xf numFmtId="49" fontId="15" fillId="2" borderId="0" xfId="1" applyNumberFormat="true" applyFont="true" applyFill="true" applyAlignment="true">
      <alignment horizontal="center" vertical="center"/>
    </xf>
    <xf numFmtId="181" fontId="12" fillId="2" borderId="23" xfId="1" applyNumberFormat="true" applyFont="true" applyFill="true" applyBorder="true" applyAlignment="true">
      <alignment horizontal="right" vertical="center"/>
    </xf>
    <xf numFmtId="49" fontId="12" fillId="2" borderId="18" xfId="1" applyNumberFormat="true" applyFont="true" applyFill="true" applyBorder="true" applyAlignment="true">
      <alignment vertical="center"/>
    </xf>
    <xf numFmtId="181" fontId="12" fillId="2" borderId="29" xfId="1" applyNumberFormat="true" applyFont="true" applyFill="true" applyBorder="true" applyAlignment="true">
      <alignment horizontal="right" vertical="center"/>
    </xf>
    <xf numFmtId="49" fontId="12" fillId="2" borderId="28" xfId="1" applyNumberFormat="true" applyFont="true" applyFill="true" applyBorder="true" applyAlignment="true">
      <alignment horizontal="center" vertical="center"/>
    </xf>
    <xf numFmtId="49" fontId="12" fillId="2" borderId="7" xfId="1" applyNumberFormat="true" applyFont="true" applyFill="true" applyBorder="true" applyAlignment="true">
      <alignment horizontal="left" vertical="center"/>
    </xf>
    <xf numFmtId="181" fontId="12" fillId="2" borderId="28" xfId="1" applyNumberFormat="true" applyFont="true" applyFill="true" applyBorder="true" applyAlignment="true">
      <alignment horizontal="right" vertical="center"/>
    </xf>
    <xf numFmtId="181" fontId="12" fillId="2" borderId="17" xfId="1" applyNumberFormat="true" applyFont="true" applyFill="true" applyBorder="true" applyAlignment="true">
      <alignment horizontal="right" vertical="center"/>
    </xf>
    <xf numFmtId="181" fontId="12" fillId="4" borderId="14" xfId="1" applyNumberFormat="true" applyFont="true" applyFill="true" applyBorder="true" applyAlignment="true">
      <alignment horizontal="right" vertical="center"/>
    </xf>
    <xf numFmtId="181" fontId="12" fillId="4" borderId="29" xfId="1" applyNumberFormat="true" applyFont="true" applyFill="true" applyBorder="true" applyAlignment="true">
      <alignment horizontal="right" vertical="center"/>
    </xf>
    <xf numFmtId="181" fontId="12" fillId="4" borderId="7" xfId="1" applyNumberFormat="true" applyFont="true" applyFill="true" applyBorder="true" applyAlignment="true">
      <alignment horizontal="right" vertical="center"/>
    </xf>
    <xf numFmtId="181" fontId="12" fillId="4" borderId="30" xfId="1" applyNumberFormat="true" applyFont="true" applyFill="true" applyBorder="true" applyAlignment="true">
      <alignment horizontal="right" vertical="center"/>
    </xf>
    <xf numFmtId="177" fontId="12" fillId="2" borderId="5" xfId="1" applyNumberFormat="true" applyFont="true" applyFill="true" applyBorder="true" applyAlignment="true">
      <alignment horizontal="right" vertical="center"/>
    </xf>
    <xf numFmtId="177" fontId="12" fillId="2" borderId="17" xfId="1" applyNumberFormat="true" applyFont="true" applyFill="true" applyBorder="true" applyAlignment="true">
      <alignment horizontal="right" vertical="center"/>
    </xf>
    <xf numFmtId="49" fontId="12" fillId="2" borderId="29" xfId="1" applyNumberFormat="true" applyFont="true" applyFill="true" applyBorder="true" applyAlignment="true">
      <alignment horizontal="center" vertical="center"/>
    </xf>
    <xf numFmtId="49" fontId="12" fillId="2" borderId="30" xfId="1" applyNumberFormat="true" applyFont="true" applyFill="true" applyBorder="true" applyAlignment="true">
      <alignment horizontal="center" vertical="center"/>
    </xf>
    <xf numFmtId="177" fontId="12" fillId="4" borderId="14" xfId="1" applyNumberFormat="true" applyFont="true" applyFill="true" applyBorder="true" applyAlignment="true">
      <alignment horizontal="right" vertical="center"/>
    </xf>
    <xf numFmtId="177" fontId="12" fillId="4" borderId="17" xfId="1" applyNumberFormat="true" applyFont="true" applyFill="true" applyBorder="true" applyAlignment="true">
      <alignment horizontal="right" vertical="center"/>
    </xf>
    <xf numFmtId="177" fontId="12" fillId="4" borderId="7" xfId="1" applyNumberFormat="true" applyFont="true" applyFill="true" applyBorder="true" applyAlignment="true">
      <alignment horizontal="right" vertical="center"/>
    </xf>
    <xf numFmtId="177" fontId="12" fillId="4" borderId="5" xfId="1" applyNumberFormat="true" applyFont="true" applyFill="true" applyBorder="true" applyAlignment="true">
      <alignment horizontal="right" vertical="center"/>
    </xf>
    <xf numFmtId="49" fontId="12" fillId="2" borderId="20" xfId="1" applyNumberFormat="true" applyFont="true" applyFill="true" applyBorder="true" applyAlignment="true">
      <alignment vertical="center"/>
    </xf>
    <xf numFmtId="49" fontId="12" fillId="2" borderId="12" xfId="1" applyNumberFormat="true" applyFont="true" applyFill="true" applyBorder="true" applyAlignment="true">
      <alignment vertical="center"/>
    </xf>
    <xf numFmtId="181" fontId="12" fillId="2" borderId="12" xfId="1" applyNumberFormat="true" applyFont="true" applyFill="true" applyBorder="true" applyAlignment="true">
      <alignment horizontal="right" vertical="center"/>
    </xf>
    <xf numFmtId="49" fontId="12" fillId="2" borderId="27" xfId="1" applyNumberFormat="true" applyFont="true" applyFill="true" applyBorder="true" applyAlignment="true">
      <alignment vertical="center"/>
    </xf>
    <xf numFmtId="181" fontId="12" fillId="4" borderId="20" xfId="1" applyNumberFormat="true" applyFont="true" applyFill="true" applyBorder="true" applyAlignment="true">
      <alignment horizontal="right" vertical="center"/>
    </xf>
    <xf numFmtId="49" fontId="9" fillId="2" borderId="15" xfId="1" applyNumberFormat="true" applyFont="true" applyFill="true" applyBorder="true"/>
    <xf numFmtId="49" fontId="12" fillId="2" borderId="23" xfId="1" applyNumberFormat="true" applyFont="true" applyFill="true" applyBorder="true" applyAlignment="true">
      <alignment vertical="center" wrapText="true"/>
    </xf>
    <xf numFmtId="181" fontId="12" fillId="2" borderId="15" xfId="1" applyNumberFormat="true" applyFont="true" applyFill="true" applyBorder="true" applyAlignment="true">
      <alignment horizontal="right" vertical="center"/>
    </xf>
    <xf numFmtId="177" fontId="12" fillId="2" borderId="7" xfId="1" applyNumberFormat="true" applyFont="true" applyFill="true" applyBorder="true" applyAlignment="true">
      <alignment horizontal="right" vertical="center"/>
    </xf>
    <xf numFmtId="177" fontId="12" fillId="2" borderId="2" xfId="1" applyNumberFormat="true" applyFont="true" applyFill="true" applyBorder="true" applyAlignment="true">
      <alignment horizontal="right" vertical="center"/>
    </xf>
    <xf numFmtId="177" fontId="12" fillId="2" borderId="14" xfId="1" applyNumberFormat="true" applyFont="true" applyFill="true" applyBorder="true" applyAlignment="true">
      <alignment horizontal="right" vertical="center"/>
    </xf>
    <xf numFmtId="0" fontId="16" fillId="2" borderId="0" xfId="1" applyFont="true" applyFill="true"/>
    <xf numFmtId="49" fontId="9" fillId="2" borderId="0" xfId="1" applyNumberFormat="true" applyFont="true" applyFill="true"/>
    <xf numFmtId="49" fontId="9" fillId="2" borderId="8" xfId="1" applyNumberFormat="true" applyFont="true" applyFill="true" applyBorder="true"/>
    <xf numFmtId="49" fontId="13" fillId="2" borderId="7" xfId="1" applyNumberFormat="true" applyFont="true" applyFill="true" applyBorder="true" applyAlignment="true">
      <alignment horizontal="center" vertical="center" wrapText="true"/>
    </xf>
    <xf numFmtId="49" fontId="12" fillId="2" borderId="12" xfId="1" applyNumberFormat="true" applyFont="true" applyFill="true" applyBorder="true" applyAlignment="true">
      <alignment horizontal="left" vertical="center"/>
    </xf>
    <xf numFmtId="49" fontId="13" fillId="2" borderId="29" xfId="1" applyNumberFormat="true" applyFont="true" applyFill="true" applyBorder="true" applyAlignment="true">
      <alignment horizontal="center" vertical="center" wrapText="true"/>
    </xf>
    <xf numFmtId="49" fontId="12" fillId="4" borderId="2" xfId="1" applyNumberFormat="true" applyFont="true" applyFill="true" applyBorder="true" applyAlignment="true">
      <alignment horizontal="center" vertical="center"/>
    </xf>
    <xf numFmtId="49" fontId="12" fillId="2" borderId="0" xfId="1" applyNumberFormat="true" applyFont="true" applyFill="true" applyAlignment="true">
      <alignment horizontal="right"/>
    </xf>
    <xf numFmtId="0" fontId="12" fillId="0" borderId="0" xfId="1" applyFont="true" applyFill="true"/>
    <xf numFmtId="0" fontId="2" fillId="0" borderId="0" xfId="1" applyFont="true" applyFill="true" applyAlignment="true">
      <alignment horizontal="center" vertical="center"/>
    </xf>
    <xf numFmtId="0" fontId="7" fillId="0" borderId="0" xfId="1" applyFont="true" applyFill="true"/>
    <xf numFmtId="0" fontId="12" fillId="0" borderId="0" xfId="1" applyFont="true" applyFill="true" applyAlignment="true">
      <alignment vertical="center"/>
    </xf>
    <xf numFmtId="0" fontId="12" fillId="0" borderId="0" xfId="1" applyFont="true" applyFill="true" applyAlignment="true">
      <alignment horizontal="right" vertical="center"/>
    </xf>
    <xf numFmtId="0" fontId="17" fillId="0" borderId="0" xfId="1" applyFont="true" applyFill="true" applyAlignment="true">
      <alignment horizontal="center" vertical="center"/>
    </xf>
    <xf numFmtId="0" fontId="12" fillId="0" borderId="0" xfId="1" applyFont="true" applyFill="true" applyAlignment="true">
      <alignment horizontal="right"/>
    </xf>
    <xf numFmtId="0" fontId="18" fillId="2" borderId="0" xfId="1" applyFont="true" applyFill="true" applyAlignment="true">
      <alignment horizontal="right" vertical="center"/>
    </xf>
    <xf numFmtId="0" fontId="19" fillId="2" borderId="0" xfId="1" applyFont="true" applyFill="true" applyAlignment="true">
      <alignment horizontal="center" vertical="center"/>
    </xf>
    <xf numFmtId="0" fontId="20" fillId="2" borderId="0" xfId="1" applyFont="true" applyFill="true" applyAlignment="true">
      <alignment horizontal="center" vertical="center"/>
    </xf>
    <xf numFmtId="0" fontId="12" fillId="2" borderId="0" xfId="1" applyFont="true" applyFill="true" applyAlignment="true">
      <alignment horizontal="center" vertical="center"/>
    </xf>
    <xf numFmtId="0" fontId="20" fillId="2" borderId="0" xfId="1" applyFont="true" applyFill="true" applyAlignment="true">
      <alignment horizontal="left" vertical="center"/>
    </xf>
    <xf numFmtId="49" fontId="12" fillId="2" borderId="31" xfId="1" applyNumberFormat="true" applyFont="true" applyFill="true" applyBorder="true" applyAlignment="true">
      <alignment vertical="center"/>
    </xf>
    <xf numFmtId="0" fontId="12" fillId="2" borderId="0" xfId="1" applyFont="true" applyFill="true" applyAlignment="true">
      <alignment horizontal="left" vertical="center"/>
    </xf>
    <xf numFmtId="0" fontId="9" fillId="2" borderId="0" xfId="1" applyFont="true" applyFill="true" applyAlignment="true">
      <alignment vertical="center"/>
    </xf>
    <xf numFmtId="0" fontId="21" fillId="2" borderId="0" xfId="1" applyFont="true" applyFill="true" applyAlignment="true">
      <alignment horizontal="left" vertical="center"/>
    </xf>
    <xf numFmtId="0" fontId="12" fillId="2" borderId="32" xfId="1" applyFont="true" applyFill="true" applyBorder="true" applyAlignment="true">
      <alignment vertical="center"/>
    </xf>
    <xf numFmtId="0" fontId="22" fillId="2" borderId="0" xfId="1" applyFont="true" applyFill="true" applyAlignment="true">
      <alignment vertical="center"/>
    </xf>
    <xf numFmtId="0" fontId="12" fillId="2" borderId="0" xfId="1" applyFont="true" applyFill="true" applyAlignment="true">
      <alignment vertical="center" wrapText="true"/>
    </xf>
    <xf numFmtId="0" fontId="23" fillId="2" borderId="0" xfId="1" applyFont="true" applyFill="true" applyAlignment="true">
      <alignment horizontal="center" vertical="center"/>
    </xf>
    <xf numFmtId="0" fontId="23" fillId="2" borderId="32" xfId="1" applyFont="true" applyFill="true" applyBorder="true" applyAlignment="true">
      <alignment horizontal="center" vertical="center"/>
    </xf>
    <xf numFmtId="176" fontId="12" fillId="2" borderId="31" xfId="1" applyNumberFormat="true" applyFont="true" applyFill="true" applyBorder="true" applyAlignment="true">
      <alignment horizontal="center" vertical="center"/>
    </xf>
    <xf numFmtId="183" fontId="12" fillId="2" borderId="31" xfId="1" applyNumberFormat="true" applyFont="true" applyFill="true" applyBorder="true" applyAlignment="true">
      <alignment horizontal="center" vertical="center"/>
    </xf>
    <xf numFmtId="0" fontId="9" fillId="2" borderId="0" xfId="1" applyFont="true" applyFill="true" applyAlignment="true">
      <alignment horizontal="center" vertical="center"/>
    </xf>
    <xf numFmtId="176" fontId="12" fillId="2" borderId="0" xfId="1" applyNumberFormat="true" applyFont="true" applyFill="true" applyAlignment="true">
      <alignment horizontal="center" vertical="center"/>
    </xf>
    <xf numFmtId="178" fontId="24" fillId="2" borderId="31" xfId="1" applyNumberFormat="true" applyFont="true" applyFill="true" applyBorder="true" applyAlignment="true">
      <alignment horizontal="right" vertical="center"/>
    </xf>
    <xf numFmtId="0" fontId="12" fillId="2" borderId="31" xfId="1" applyFont="true" applyFill="true" applyBorder="true" applyAlignment="true">
      <alignment horizontal="center" vertical="center"/>
    </xf>
    <xf numFmtId="0" fontId="12" fillId="2" borderId="32" xfId="1" applyFont="true" applyFill="true" applyBorder="true"/>
    <xf numFmtId="0" fontId="23" fillId="2" borderId="0" xfId="1" applyFont="true" applyFill="true"/>
    <xf numFmtId="0" fontId="23" fillId="2" borderId="32" xfId="1" applyFont="true" applyFill="true" applyBorder="true"/>
  </cellXfs>
  <cellStyles count="50">
    <cellStyle name="常规" xfId="0" builtinId="0"/>
    <cellStyle name="Normal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showGridLines="0" showZeros="0" workbookViewId="0">
      <pane topLeftCell="A6" activePane="bottomRight" state="frozen"/>
      <selection activeCell="A1" sqref="A1"/>
    </sheetView>
  </sheetViews>
  <sheetFormatPr defaultColWidth="8" defaultRowHeight="15.75"/>
  <cols>
    <col min="1" max="1" width="7.125" style="1"/>
    <col min="2" max="2" width="24.6916666666667" style="1"/>
    <col min="3" max="3" width="18.975" style="1"/>
    <col min="4" max="4" width="2.30833333333333" style="1"/>
    <col min="5" max="8" width="8" style="1" hidden="true"/>
    <col min="9" max="9" width="27" style="1"/>
    <col min="10" max="10" width="9.93333333333333" style="1"/>
    <col min="11" max="11" width="4.01666666666667" style="1"/>
    <col min="12" max="12" width="7.025" style="1"/>
    <col min="13" max="13" width="4.21666666666667" style="1"/>
    <col min="14" max="14" width="6.525" style="1"/>
    <col min="15" max="15" width="3.51666666666667" style="1"/>
    <col min="16" max="16" width="4.21666666666667" style="1"/>
    <col min="17" max="17" width="20.5833333333333" style="1"/>
    <col min="18" max="18" width="2.30833333333333" style="1"/>
  </cols>
  <sheetData>
    <row r="1" ht="25.2" customHeight="true" spans="1:18">
      <c r="A1" s="20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02"/>
      <c r="P1" s="202"/>
      <c r="Q1" s="202"/>
      <c r="R1" s="202"/>
    </row>
    <row r="2" ht="45" customHeight="true" spans="1:18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202"/>
      <c r="P2" s="202"/>
      <c r="Q2" s="202"/>
      <c r="R2" s="202"/>
    </row>
    <row r="3" ht="45" customHeight="true" spans="1:18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02"/>
      <c r="P3" s="202"/>
      <c r="Q3" s="202"/>
      <c r="R3" s="202"/>
    </row>
    <row r="4" ht="19.8" customHeight="true" spans="1:18">
      <c r="A4" s="287"/>
      <c r="B4" s="202"/>
      <c r="C4" s="202"/>
      <c r="D4" s="288"/>
      <c r="E4" s="288"/>
      <c r="F4" s="288"/>
      <c r="G4" s="288"/>
      <c r="H4" s="288"/>
      <c r="I4" s="288" t="s">
        <v>2</v>
      </c>
      <c r="J4" s="299">
        <v>0</v>
      </c>
      <c r="K4" s="288" t="s">
        <v>3</v>
      </c>
      <c r="L4" s="300">
        <v>0</v>
      </c>
      <c r="M4" s="288" t="s">
        <v>4</v>
      </c>
      <c r="N4" s="299">
        <v>0</v>
      </c>
      <c r="O4" s="288" t="s">
        <v>5</v>
      </c>
      <c r="P4" s="288"/>
      <c r="Q4" s="288"/>
      <c r="R4" s="288"/>
    </row>
    <row r="5" ht="19.8" customHeight="true" spans="1:18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ht="19.8" customHeight="true" spans="1:18">
      <c r="A6" s="289" t="s">
        <v>6</v>
      </c>
      <c r="B6" s="202" t="s">
        <v>7</v>
      </c>
      <c r="C6" s="290"/>
      <c r="D6" s="291"/>
      <c r="E6" s="291"/>
      <c r="F6" s="291"/>
      <c r="G6" s="291"/>
      <c r="H6" s="291"/>
      <c r="I6" s="288"/>
      <c r="J6" s="291"/>
      <c r="K6" s="288"/>
      <c r="L6" s="291"/>
      <c r="M6" s="288"/>
      <c r="N6" s="288"/>
      <c r="O6" s="288"/>
      <c r="P6" s="288"/>
      <c r="Q6" s="288"/>
      <c r="R6" s="288"/>
    </row>
    <row r="7" ht="19.8" customHeight="true" spans="1:18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</row>
    <row r="8" ht="19.8" customHeight="true" spans="1:18">
      <c r="A8" s="287"/>
      <c r="B8" s="202" t="s">
        <v>8</v>
      </c>
      <c r="C8" s="290"/>
      <c r="D8" s="288"/>
      <c r="E8" s="288"/>
      <c r="F8" s="288"/>
      <c r="G8" s="288"/>
      <c r="H8" s="288"/>
      <c r="I8" s="301"/>
      <c r="J8" s="302"/>
      <c r="K8" s="288"/>
      <c r="L8" s="302"/>
      <c r="M8" s="288"/>
      <c r="N8" s="302"/>
      <c r="O8" s="288"/>
      <c r="P8" s="288"/>
      <c r="Q8" s="288"/>
      <c r="R8" s="288"/>
    </row>
    <row r="9" ht="19.8" customHeight="true" spans="1:18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</row>
    <row r="10" ht="19.8" customHeight="true" spans="1:18">
      <c r="A10" s="89"/>
      <c r="B10" s="202" t="s">
        <v>9</v>
      </c>
      <c r="C10" s="290"/>
      <c r="D10" s="292"/>
      <c r="E10" s="292"/>
      <c r="F10" s="292"/>
      <c r="G10" s="292"/>
      <c r="H10" s="292"/>
      <c r="I10" s="288" t="s">
        <v>10</v>
      </c>
      <c r="J10" s="303">
        <v>0</v>
      </c>
      <c r="K10" s="288" t="s">
        <v>3</v>
      </c>
      <c r="L10" s="303">
        <v>0</v>
      </c>
      <c r="M10" s="288" t="s">
        <v>4</v>
      </c>
      <c r="N10" s="303">
        <v>0</v>
      </c>
      <c r="O10" s="288" t="s">
        <v>11</v>
      </c>
      <c r="P10" s="292"/>
      <c r="Q10" s="292"/>
      <c r="R10" s="89"/>
    </row>
    <row r="11" ht="19.8" customHeight="true" spans="1:18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</row>
    <row r="12" ht="19.8" customHeight="true" spans="1:18">
      <c r="A12" s="289" t="s">
        <v>12</v>
      </c>
      <c r="B12" s="202" t="s">
        <v>13</v>
      </c>
      <c r="C12" s="290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</row>
    <row r="13" ht="19.8" customHeight="true" spans="1:18">
      <c r="A13" s="293"/>
      <c r="B13" s="202"/>
      <c r="C13" s="294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02"/>
      <c r="P13" s="202"/>
      <c r="Q13" s="202"/>
      <c r="R13" s="202"/>
    </row>
    <row r="14" ht="19.8" customHeight="true" spans="1:18">
      <c r="A14" s="295"/>
      <c r="B14" s="291" t="s">
        <v>14</v>
      </c>
      <c r="C14" s="290"/>
      <c r="D14" s="288"/>
      <c r="E14" s="288"/>
      <c r="F14" s="288"/>
      <c r="G14" s="288"/>
      <c r="H14" s="288"/>
      <c r="I14" s="288" t="s">
        <v>15</v>
      </c>
      <c r="J14" s="290"/>
      <c r="K14" s="304"/>
      <c r="L14" s="304"/>
      <c r="M14" s="288" t="s">
        <v>16</v>
      </c>
      <c r="N14" s="288"/>
      <c r="O14" s="202"/>
      <c r="P14" s="202"/>
      <c r="Q14" s="290"/>
      <c r="R14" s="202"/>
    </row>
    <row r="15" ht="19.8" customHeight="true" spans="1:18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</row>
    <row r="16" ht="30" customHeight="true" spans="1:18">
      <c r="A16" s="295"/>
      <c r="B16" s="296" t="s">
        <v>17</v>
      </c>
      <c r="C16" s="290"/>
      <c r="D16" s="288"/>
      <c r="E16" s="288"/>
      <c r="F16" s="288"/>
      <c r="G16" s="288"/>
      <c r="H16" s="288"/>
      <c r="I16" s="288" t="s">
        <v>15</v>
      </c>
      <c r="J16" s="290"/>
      <c r="K16" s="304"/>
      <c r="L16" s="304"/>
      <c r="M16" s="288" t="s">
        <v>16</v>
      </c>
      <c r="N16" s="288"/>
      <c r="O16" s="202"/>
      <c r="P16" s="202"/>
      <c r="Q16" s="290"/>
      <c r="R16" s="202"/>
    </row>
    <row r="17" ht="19.8" customHeight="true" spans="1:18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8" ht="19.8" customHeight="true" spans="1:18">
      <c r="A18" s="89"/>
      <c r="B18" s="296" t="s">
        <v>18</v>
      </c>
      <c r="C18" s="290"/>
      <c r="D18" s="288"/>
      <c r="E18" s="288"/>
      <c r="F18" s="288"/>
      <c r="G18" s="288"/>
      <c r="H18" s="288"/>
      <c r="I18" s="288" t="s">
        <v>15</v>
      </c>
      <c r="J18" s="290"/>
      <c r="K18" s="290"/>
      <c r="L18" s="290"/>
      <c r="M18" s="288" t="s">
        <v>16</v>
      </c>
      <c r="N18" s="202"/>
      <c r="O18" s="202"/>
      <c r="P18" s="202"/>
      <c r="Q18" s="290"/>
      <c r="R18" s="89"/>
    </row>
    <row r="19" ht="19.8" customHeight="true" spans="1:18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</row>
    <row r="20" ht="19.8" customHeight="true" spans="1:18">
      <c r="A20" s="295"/>
      <c r="B20" s="296" t="s">
        <v>19</v>
      </c>
      <c r="C20" s="290"/>
      <c r="D20" s="288"/>
      <c r="E20" s="288"/>
      <c r="F20" s="288"/>
      <c r="G20" s="288"/>
      <c r="H20" s="288"/>
      <c r="I20" s="288" t="s">
        <v>20</v>
      </c>
      <c r="J20" s="290"/>
      <c r="K20" s="290"/>
      <c r="L20" s="290"/>
      <c r="M20" s="288" t="s">
        <v>16</v>
      </c>
      <c r="N20" s="202"/>
      <c r="O20" s="202"/>
      <c r="P20" s="202"/>
      <c r="Q20" s="290"/>
      <c r="R20" s="202"/>
    </row>
    <row r="21" ht="19.8" customHeight="true" spans="1:18">
      <c r="A21" s="237"/>
      <c r="B21" s="297"/>
      <c r="C21" s="298"/>
      <c r="D21" s="297"/>
      <c r="E21" s="297"/>
      <c r="F21" s="297"/>
      <c r="G21" s="297"/>
      <c r="H21" s="297"/>
      <c r="I21" s="297"/>
      <c r="J21" s="305"/>
      <c r="K21" s="298"/>
      <c r="L21" s="298"/>
      <c r="M21" s="297"/>
      <c r="N21" s="306"/>
      <c r="O21" s="306"/>
      <c r="P21" s="306"/>
      <c r="Q21" s="307"/>
      <c r="R21" s="306"/>
    </row>
  </sheetData>
  <mergeCells count="10">
    <mergeCell ref="A2:Q2"/>
    <mergeCell ref="A3:N3"/>
    <mergeCell ref="J14:L14"/>
    <mergeCell ref="M14:P14"/>
    <mergeCell ref="J16:L16"/>
    <mergeCell ref="M16:P16"/>
    <mergeCell ref="J18:L18"/>
    <mergeCell ref="M18:P18"/>
    <mergeCell ref="J20:L20"/>
    <mergeCell ref="M20:P20"/>
  </mergeCells>
  <printOptions horizontalCentered="true"/>
  <pageMargins left="0.78740157480315" right="0.78740157480315" top="1.18110236220472" bottom="1.18110236220472" header="0.51181" footer="0.51181"/>
  <pageSetup paperSize="9" scale="80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5.75" outlineLevelCol="5"/>
  <cols>
    <col min="1" max="1" width="34.5333333333333" style="1"/>
    <col min="2" max="3" width="23.8916666666667" style="1"/>
    <col min="4" max="4" width="36.9416666666667" style="1"/>
    <col min="5" max="6" width="23.8916666666667" style="1"/>
  </cols>
  <sheetData>
    <row r="1" ht="48" customHeight="true" spans="1:6">
      <c r="A1" s="108" t="s">
        <v>187</v>
      </c>
      <c r="B1" s="109"/>
      <c r="C1" s="109"/>
      <c r="D1" s="109"/>
      <c r="E1" s="109"/>
      <c r="F1" s="109"/>
    </row>
    <row r="2" ht="21" customHeight="true" spans="1:6">
      <c r="A2" s="192"/>
      <c r="B2" s="192"/>
      <c r="C2" s="192"/>
      <c r="D2" s="192"/>
      <c r="E2" s="203" t="s">
        <v>37</v>
      </c>
      <c r="F2" s="204"/>
    </row>
    <row r="3" ht="21" customHeight="true" spans="1:6">
      <c r="A3" s="110" t="s">
        <v>45</v>
      </c>
      <c r="B3" s="110"/>
      <c r="C3" s="110"/>
      <c r="D3" s="110"/>
      <c r="E3" s="130"/>
      <c r="F3" s="130" t="s">
        <v>46</v>
      </c>
    </row>
    <row r="4" ht="28.8" customHeight="true" spans="1:6">
      <c r="A4" s="112" t="s">
        <v>47</v>
      </c>
      <c r="B4" s="112" t="s">
        <v>75</v>
      </c>
      <c r="C4" s="112" t="s">
        <v>76</v>
      </c>
      <c r="D4" s="112" t="s">
        <v>47</v>
      </c>
      <c r="E4" s="112" t="s">
        <v>75</v>
      </c>
      <c r="F4" s="112" t="s">
        <v>76</v>
      </c>
    </row>
    <row r="5" ht="28.8" customHeight="true" spans="1:6">
      <c r="A5" s="113" t="s">
        <v>188</v>
      </c>
      <c r="B5" s="184">
        <v>3480277.4</v>
      </c>
      <c r="C5" s="184">
        <v>4021680.04</v>
      </c>
      <c r="D5" s="193" t="s">
        <v>189</v>
      </c>
      <c r="E5" s="184">
        <v>1854144</v>
      </c>
      <c r="F5" s="184">
        <v>2175156</v>
      </c>
    </row>
    <row r="6" ht="28.8" customHeight="true" spans="1:6">
      <c r="A6" s="113" t="s">
        <v>79</v>
      </c>
      <c r="B6" s="184">
        <v>0</v>
      </c>
      <c r="C6" s="184">
        <v>0</v>
      </c>
      <c r="D6" s="194" t="s">
        <v>190</v>
      </c>
      <c r="E6" s="184">
        <v>484583.04</v>
      </c>
      <c r="F6" s="184">
        <v>568986.19</v>
      </c>
    </row>
    <row r="7" ht="28.8" customHeight="true" spans="1:6">
      <c r="A7" s="113" t="s">
        <v>83</v>
      </c>
      <c r="B7" s="184">
        <v>280000</v>
      </c>
      <c r="C7" s="184">
        <v>199668</v>
      </c>
      <c r="D7" s="193" t="s">
        <v>84</v>
      </c>
      <c r="E7" s="184">
        <v>0</v>
      </c>
      <c r="F7" s="184">
        <v>0</v>
      </c>
    </row>
    <row r="8" ht="28.8" customHeight="true" spans="1:6">
      <c r="A8" s="113" t="s">
        <v>131</v>
      </c>
      <c r="B8" s="184">
        <v>0</v>
      </c>
      <c r="C8" s="184">
        <v>0</v>
      </c>
      <c r="D8" s="193" t="s">
        <v>191</v>
      </c>
      <c r="E8" s="184">
        <v>0</v>
      </c>
      <c r="F8" s="184">
        <v>0</v>
      </c>
    </row>
    <row r="9" ht="28.8" customHeight="true" spans="1:6">
      <c r="A9" s="113" t="s">
        <v>132</v>
      </c>
      <c r="B9" s="184">
        <v>0</v>
      </c>
      <c r="C9" s="184">
        <v>0</v>
      </c>
      <c r="D9" s="193" t="s">
        <v>192</v>
      </c>
      <c r="E9" s="184">
        <v>45630.6</v>
      </c>
      <c r="F9" s="184">
        <v>58373.36</v>
      </c>
    </row>
    <row r="10" ht="28.8" customHeight="true" spans="1:6">
      <c r="A10" s="144" t="s">
        <v>91</v>
      </c>
      <c r="B10" s="156">
        <v>0</v>
      </c>
      <c r="C10" s="156">
        <v>0</v>
      </c>
      <c r="D10" s="195" t="s">
        <v>193</v>
      </c>
      <c r="E10" s="156">
        <v>465621.2</v>
      </c>
      <c r="F10" s="156">
        <v>381909.7</v>
      </c>
    </row>
    <row r="11" ht="28.8" customHeight="true" spans="1:6">
      <c r="A11" s="186" t="s">
        <v>90</v>
      </c>
      <c r="B11" s="134" t="s">
        <v>90</v>
      </c>
      <c r="C11" s="134" t="s">
        <v>90</v>
      </c>
      <c r="D11" s="196" t="s">
        <v>194</v>
      </c>
      <c r="E11" s="205">
        <v>11900</v>
      </c>
      <c r="F11" s="205">
        <v>17000</v>
      </c>
    </row>
    <row r="12" ht="28.8" customHeight="true" spans="1:6">
      <c r="A12" s="186" t="s">
        <v>90</v>
      </c>
      <c r="B12" s="134" t="s">
        <v>90</v>
      </c>
      <c r="C12" s="134" t="s">
        <v>90</v>
      </c>
      <c r="D12" s="136" t="s">
        <v>195</v>
      </c>
      <c r="E12" s="149">
        <v>0</v>
      </c>
      <c r="F12" s="149">
        <v>0</v>
      </c>
    </row>
    <row r="13" ht="28.8" customHeight="true" spans="1:6">
      <c r="A13" s="186" t="s">
        <v>90</v>
      </c>
      <c r="B13" s="134" t="s">
        <v>90</v>
      </c>
      <c r="C13" s="134" t="s">
        <v>90</v>
      </c>
      <c r="D13" s="137" t="s">
        <v>196</v>
      </c>
      <c r="E13" s="149">
        <v>566099.55</v>
      </c>
      <c r="F13" s="149">
        <v>681984</v>
      </c>
    </row>
    <row r="14" ht="28.8" customHeight="true" spans="1:6">
      <c r="A14" s="186" t="s">
        <v>90</v>
      </c>
      <c r="B14" s="134" t="s">
        <v>90</v>
      </c>
      <c r="C14" s="134" t="s">
        <v>90</v>
      </c>
      <c r="D14" s="137" t="s">
        <v>197</v>
      </c>
      <c r="E14" s="149">
        <v>566099.55</v>
      </c>
      <c r="F14" s="149">
        <v>566099.55</v>
      </c>
    </row>
    <row r="15" ht="28.8" customHeight="true" spans="1:6">
      <c r="A15" s="134" t="s">
        <v>90</v>
      </c>
      <c r="B15" s="134" t="s">
        <v>90</v>
      </c>
      <c r="C15" s="134" t="s">
        <v>90</v>
      </c>
      <c r="D15" s="137" t="s">
        <v>198</v>
      </c>
      <c r="E15" s="149">
        <v>0</v>
      </c>
      <c r="F15" s="149">
        <v>0</v>
      </c>
    </row>
    <row r="16" ht="28.8" customHeight="true" spans="1:6">
      <c r="A16" s="197" t="s">
        <v>133</v>
      </c>
      <c r="B16" s="198">
        <f>B5+B6+B7+B8+B9</f>
        <v>3760277.4</v>
      </c>
      <c r="C16" s="198">
        <f>C5+C6+C7+C8+C9</f>
        <v>4221348.04</v>
      </c>
      <c r="D16" s="197" t="s">
        <v>199</v>
      </c>
      <c r="E16" s="198">
        <f>E5+E6+E7+E8+E9+E10+E11+E12+E13</f>
        <v>3427978.39</v>
      </c>
      <c r="F16" s="198">
        <f>F5+F6+F7+F8+F9+F10+F11+F12+F13</f>
        <v>3883409.25</v>
      </c>
    </row>
    <row r="17" ht="28.8" customHeight="true" spans="1:6">
      <c r="A17" s="113" t="s">
        <v>135</v>
      </c>
      <c r="B17" s="184">
        <v>0</v>
      </c>
      <c r="C17" s="184">
        <v>0</v>
      </c>
      <c r="D17" s="113" t="s">
        <v>200</v>
      </c>
      <c r="E17" s="184">
        <v>0</v>
      </c>
      <c r="F17" s="184">
        <v>0</v>
      </c>
    </row>
    <row r="18" ht="28.8" customHeight="true" spans="1:6">
      <c r="A18" s="113" t="s">
        <v>137</v>
      </c>
      <c r="B18" s="184">
        <v>0</v>
      </c>
      <c r="C18" s="184">
        <v>0</v>
      </c>
      <c r="D18" s="113" t="s">
        <v>201</v>
      </c>
      <c r="E18" s="206">
        <v>1090000</v>
      </c>
      <c r="F18" s="206">
        <v>1150000</v>
      </c>
    </row>
    <row r="19" ht="28.8" customHeight="true" spans="1:6">
      <c r="A19" s="113" t="s">
        <v>139</v>
      </c>
      <c r="B19" s="199">
        <f>B16+B17+B18</f>
        <v>3760277.4</v>
      </c>
      <c r="C19" s="199">
        <f>C16+C17+C18</f>
        <v>4221348.04</v>
      </c>
      <c r="D19" s="113" t="s">
        <v>202</v>
      </c>
      <c r="E19" s="207">
        <f>E16+E17+E18</f>
        <v>4517978.39</v>
      </c>
      <c r="F19" s="207">
        <f>F16+F17+F18</f>
        <v>5033409.25</v>
      </c>
    </row>
    <row r="20" ht="28.8" customHeight="true" spans="1:6">
      <c r="A20" s="141" t="s">
        <v>90</v>
      </c>
      <c r="B20" s="155" t="s">
        <v>90</v>
      </c>
      <c r="C20" s="200" t="s">
        <v>90</v>
      </c>
      <c r="D20" s="113" t="s">
        <v>203</v>
      </c>
      <c r="E20" s="207">
        <f>B19-E19</f>
        <v>-757700.990000001</v>
      </c>
      <c r="F20" s="207">
        <f>C19-F19</f>
        <v>-812061.21</v>
      </c>
    </row>
    <row r="21" ht="28.8" customHeight="true" spans="1:6">
      <c r="A21" s="113" t="s">
        <v>142</v>
      </c>
      <c r="B21" s="184">
        <v>16111145.45</v>
      </c>
      <c r="C21" s="201">
        <f>E21</f>
        <v>15353444.46</v>
      </c>
      <c r="D21" s="113" t="s">
        <v>204</v>
      </c>
      <c r="E21" s="207">
        <f>B21+E20</f>
        <v>15353444.46</v>
      </c>
      <c r="F21" s="207">
        <f>C21+F20</f>
        <v>14541383.25</v>
      </c>
    </row>
    <row r="22" ht="28.8" customHeight="true" spans="1:6">
      <c r="A22" s="114" t="s">
        <v>107</v>
      </c>
      <c r="B22" s="201">
        <f>B19+B21</f>
        <v>19871422.85</v>
      </c>
      <c r="C22" s="201">
        <f>C19+C21</f>
        <v>19574792.5</v>
      </c>
      <c r="D22" s="114" t="s">
        <v>107</v>
      </c>
      <c r="E22" s="201">
        <f>E19+E21</f>
        <v>19871422.85</v>
      </c>
      <c r="F22" s="201">
        <f>F19+F21</f>
        <v>19574792.5</v>
      </c>
    </row>
    <row r="23" ht="28.8" customHeight="true" spans="1:6">
      <c r="A23" s="202"/>
      <c r="B23" s="202"/>
      <c r="C23" s="202"/>
      <c r="D23" s="202"/>
      <c r="E23" s="202"/>
      <c r="F23" s="204" t="s">
        <v>205</v>
      </c>
    </row>
  </sheetData>
  <mergeCells count="2">
    <mergeCell ref="A1:F1"/>
    <mergeCell ref="E2:F2"/>
  </mergeCells>
  <printOptions horizontalCentered="true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showGridLines="0" workbookViewId="0">
      <pane topLeftCell="D10" activePane="bottomRight" state="frozen"/>
      <selection activeCell="A1" sqref="A1:H1"/>
    </sheetView>
  </sheetViews>
  <sheetFormatPr defaultColWidth="8" defaultRowHeight="15.75" outlineLevelCol="7"/>
  <cols>
    <col min="1" max="1" width="39.8583333333333" style="1"/>
    <col min="2" max="2" width="6.625" style="1"/>
    <col min="3" max="4" width="23.8916666666667" style="1"/>
    <col min="5" max="5" width="41.6666666666667" style="1"/>
    <col min="6" max="6" width="6.625" style="1"/>
    <col min="7" max="8" width="23.8916666666667" style="1"/>
  </cols>
  <sheetData>
    <row r="1" ht="48" customHeight="true" spans="1:8">
      <c r="A1" s="158" t="s">
        <v>206</v>
      </c>
      <c r="B1" s="159"/>
      <c r="C1" s="159"/>
      <c r="D1" s="159"/>
      <c r="E1" s="159"/>
      <c r="F1" s="159"/>
      <c r="G1" s="159"/>
      <c r="H1" s="159"/>
    </row>
    <row r="2" ht="21" customHeight="true" spans="1:8">
      <c r="A2" s="110" t="s">
        <v>45</v>
      </c>
      <c r="B2" s="160"/>
      <c r="C2" s="160"/>
      <c r="D2" s="161"/>
      <c r="E2" s="161"/>
      <c r="F2" s="161"/>
      <c r="G2" s="161"/>
      <c r="H2" s="130" t="s">
        <v>39</v>
      </c>
    </row>
    <row r="3" ht="28.8" customHeight="true" spans="1:8">
      <c r="A3" s="162" t="s">
        <v>47</v>
      </c>
      <c r="B3" s="162" t="s">
        <v>207</v>
      </c>
      <c r="C3" s="112" t="s">
        <v>75</v>
      </c>
      <c r="D3" s="112" t="s">
        <v>76</v>
      </c>
      <c r="E3" s="112" t="s">
        <v>47</v>
      </c>
      <c r="F3" s="132" t="s">
        <v>207</v>
      </c>
      <c r="G3" s="112" t="s">
        <v>75</v>
      </c>
      <c r="H3" s="132" t="s">
        <v>76</v>
      </c>
    </row>
    <row r="4" ht="28.8" customHeight="true" spans="1:8">
      <c r="A4" s="163" t="s">
        <v>208</v>
      </c>
      <c r="B4" s="114" t="s">
        <v>90</v>
      </c>
      <c r="C4" s="118" t="s">
        <v>90</v>
      </c>
      <c r="D4" s="118" t="s">
        <v>90</v>
      </c>
      <c r="E4" s="163" t="s">
        <v>209</v>
      </c>
      <c r="F4" s="177" t="s">
        <v>210</v>
      </c>
      <c r="G4" s="182">
        <v>0</v>
      </c>
      <c r="H4" s="183">
        <f>G7</f>
        <v>0</v>
      </c>
    </row>
    <row r="5" ht="28.8" customHeight="true" spans="1:8">
      <c r="A5" s="164" t="s">
        <v>211</v>
      </c>
      <c r="B5" s="148" t="s">
        <v>212</v>
      </c>
      <c r="C5" s="165">
        <f>C6+C8+C9</f>
        <v>0</v>
      </c>
      <c r="D5" s="166">
        <f>D6+D8+D9</f>
        <v>0</v>
      </c>
      <c r="E5" s="163" t="s">
        <v>213</v>
      </c>
      <c r="F5" s="177" t="s">
        <v>210</v>
      </c>
      <c r="G5" s="184">
        <v>0</v>
      </c>
      <c r="H5" s="184">
        <v>0</v>
      </c>
    </row>
    <row r="6" ht="28.8" customHeight="true" spans="1:8">
      <c r="A6" s="167" t="s">
        <v>214</v>
      </c>
      <c r="B6" s="168" t="s">
        <v>212</v>
      </c>
      <c r="C6" s="169">
        <v>0</v>
      </c>
      <c r="D6" s="170">
        <v>0</v>
      </c>
      <c r="E6" s="163" t="s">
        <v>215</v>
      </c>
      <c r="F6" s="185" t="s">
        <v>216</v>
      </c>
      <c r="G6" s="156">
        <v>0</v>
      </c>
      <c r="H6" s="156">
        <v>0</v>
      </c>
    </row>
    <row r="7" ht="28.8" customHeight="true" spans="1:8">
      <c r="A7" s="137" t="s">
        <v>217</v>
      </c>
      <c r="B7" s="134" t="s">
        <v>212</v>
      </c>
      <c r="C7" s="169">
        <v>0</v>
      </c>
      <c r="D7" s="170">
        <v>0</v>
      </c>
      <c r="E7" s="163" t="s">
        <v>218</v>
      </c>
      <c r="F7" s="186" t="s">
        <v>210</v>
      </c>
      <c r="G7" s="183">
        <f>G4-G5+G6</f>
        <v>0</v>
      </c>
      <c r="H7" s="183">
        <f>H4-H5+H6</f>
        <v>0</v>
      </c>
    </row>
    <row r="8" ht="28.8" customHeight="true" spans="1:8">
      <c r="A8" s="171" t="s">
        <v>219</v>
      </c>
      <c r="B8" s="172" t="s">
        <v>212</v>
      </c>
      <c r="C8" s="169">
        <v>0</v>
      </c>
      <c r="D8" s="170">
        <v>0</v>
      </c>
      <c r="E8" s="163" t="s">
        <v>220</v>
      </c>
      <c r="F8" s="177" t="s">
        <v>210</v>
      </c>
      <c r="G8" s="184">
        <v>0</v>
      </c>
      <c r="H8" s="184">
        <v>0</v>
      </c>
    </row>
    <row r="9" ht="28.8" customHeight="true" spans="1:8">
      <c r="A9" s="163" t="s">
        <v>221</v>
      </c>
      <c r="B9" s="173" t="s">
        <v>212</v>
      </c>
      <c r="C9" s="169">
        <v>0</v>
      </c>
      <c r="D9" s="170">
        <v>0</v>
      </c>
      <c r="E9" s="163" t="s">
        <v>222</v>
      </c>
      <c r="F9" s="177" t="s">
        <v>210</v>
      </c>
      <c r="G9" s="184">
        <v>0</v>
      </c>
      <c r="H9" s="184">
        <v>0</v>
      </c>
    </row>
    <row r="10" ht="28.8" customHeight="true" spans="1:8">
      <c r="A10" s="163" t="s">
        <v>223</v>
      </c>
      <c r="B10" s="174" t="s">
        <v>212</v>
      </c>
      <c r="C10" s="169">
        <v>0</v>
      </c>
      <c r="D10" s="170">
        <v>0</v>
      </c>
      <c r="E10" s="164" t="s">
        <v>224</v>
      </c>
      <c r="F10" s="177" t="s">
        <v>90</v>
      </c>
      <c r="G10" s="118" t="s">
        <v>90</v>
      </c>
      <c r="H10" s="118" t="s">
        <v>90</v>
      </c>
    </row>
    <row r="11" ht="28.8" customHeight="true" spans="1:8">
      <c r="A11" s="164" t="s">
        <v>225</v>
      </c>
      <c r="B11" s="175" t="s">
        <v>212</v>
      </c>
      <c r="C11" s="169">
        <v>0</v>
      </c>
      <c r="D11" s="170">
        <v>0</v>
      </c>
      <c r="E11" s="187" t="s">
        <v>226</v>
      </c>
      <c r="F11" s="186" t="s">
        <v>212</v>
      </c>
      <c r="G11" s="169">
        <v>60588</v>
      </c>
      <c r="H11" s="169">
        <v>61194</v>
      </c>
    </row>
    <row r="12" ht="28.8" customHeight="true" spans="1:8">
      <c r="A12" s="167" t="s">
        <v>227</v>
      </c>
      <c r="B12" s="168" t="s">
        <v>212</v>
      </c>
      <c r="C12" s="169">
        <v>0</v>
      </c>
      <c r="D12" s="170">
        <v>0</v>
      </c>
      <c r="E12" s="171" t="s">
        <v>228</v>
      </c>
      <c r="F12" s="186" t="s">
        <v>212</v>
      </c>
      <c r="G12" s="169">
        <v>15970</v>
      </c>
      <c r="H12" s="169">
        <v>16108</v>
      </c>
    </row>
    <row r="13" ht="28.8" customHeight="true" spans="1:8">
      <c r="A13" s="136" t="s">
        <v>229</v>
      </c>
      <c r="B13" s="134" t="s">
        <v>212</v>
      </c>
      <c r="C13" s="169">
        <v>0</v>
      </c>
      <c r="D13" s="170">
        <v>0</v>
      </c>
      <c r="E13" s="163" t="s">
        <v>230</v>
      </c>
      <c r="F13" s="180" t="s">
        <v>231</v>
      </c>
      <c r="G13" s="150">
        <v>139.52</v>
      </c>
      <c r="H13" s="150">
        <v>148.87</v>
      </c>
    </row>
    <row r="14" ht="28.8" customHeight="true" spans="1:8">
      <c r="A14" s="171" t="s">
        <v>232</v>
      </c>
      <c r="B14" s="176" t="s">
        <v>90</v>
      </c>
      <c r="C14" s="177" t="s">
        <v>90</v>
      </c>
      <c r="D14" s="177" t="s">
        <v>90</v>
      </c>
      <c r="E14" s="163" t="s">
        <v>233</v>
      </c>
      <c r="F14" s="174" t="s">
        <v>231</v>
      </c>
      <c r="G14" s="183">
        <v>38.34</v>
      </c>
      <c r="H14" s="183">
        <v>39.39</v>
      </c>
    </row>
    <row r="15" ht="28.8" customHeight="true" spans="1:8">
      <c r="A15" s="164" t="s">
        <v>234</v>
      </c>
      <c r="B15" s="175" t="s">
        <v>210</v>
      </c>
      <c r="C15" s="149">
        <v>0</v>
      </c>
      <c r="D15" s="178">
        <v>0</v>
      </c>
      <c r="E15" s="164" t="s">
        <v>235</v>
      </c>
      <c r="F15" s="118" t="s">
        <v>90</v>
      </c>
      <c r="G15" s="118" t="s">
        <v>90</v>
      </c>
      <c r="H15" s="118" t="s">
        <v>90</v>
      </c>
    </row>
    <row r="16" ht="28.8" customHeight="true" spans="1:8">
      <c r="A16" s="167" t="s">
        <v>236</v>
      </c>
      <c r="B16" s="168" t="s">
        <v>210</v>
      </c>
      <c r="C16" s="149">
        <v>0</v>
      </c>
      <c r="D16" s="149">
        <v>0</v>
      </c>
      <c r="E16" s="167" t="s">
        <v>211</v>
      </c>
      <c r="F16" s="168" t="s">
        <v>212</v>
      </c>
      <c r="G16" s="165">
        <f>G17+G18</f>
        <v>3936</v>
      </c>
      <c r="H16" s="165">
        <f>H17+H18</f>
        <v>4134</v>
      </c>
    </row>
    <row r="17" ht="28.8" customHeight="true" spans="1:8">
      <c r="A17" s="136" t="s">
        <v>237</v>
      </c>
      <c r="B17" s="134" t="s">
        <v>210</v>
      </c>
      <c r="C17" s="149">
        <v>0</v>
      </c>
      <c r="D17" s="149">
        <v>0</v>
      </c>
      <c r="E17" s="167" t="s">
        <v>238</v>
      </c>
      <c r="F17" s="168" t="s">
        <v>212</v>
      </c>
      <c r="G17" s="169">
        <v>3697</v>
      </c>
      <c r="H17" s="169">
        <v>3878</v>
      </c>
    </row>
    <row r="18" ht="28.8" customHeight="true" spans="1:8">
      <c r="A18" s="171" t="s">
        <v>239</v>
      </c>
      <c r="B18" s="173" t="s">
        <v>240</v>
      </c>
      <c r="C18" s="150">
        <f>IF(C16=0,0,(C24+G6)/C16*100)</f>
        <v>0</v>
      </c>
      <c r="D18" s="150">
        <f>IF(D16=0,0,(D24+H6)/D16*100)</f>
        <v>0</v>
      </c>
      <c r="E18" s="167" t="s">
        <v>241</v>
      </c>
      <c r="F18" s="168" t="s">
        <v>212</v>
      </c>
      <c r="G18" s="169">
        <v>239</v>
      </c>
      <c r="H18" s="169">
        <v>256</v>
      </c>
    </row>
    <row r="19" ht="28.8" customHeight="true" spans="1:8">
      <c r="A19" s="163" t="s">
        <v>242</v>
      </c>
      <c r="B19" s="174" t="s">
        <v>240</v>
      </c>
      <c r="C19" s="149">
        <v>0</v>
      </c>
      <c r="D19" s="149">
        <v>0</v>
      </c>
      <c r="E19" s="188" t="s">
        <v>227</v>
      </c>
      <c r="F19" s="189" t="s">
        <v>212</v>
      </c>
      <c r="G19" s="190">
        <v>3617</v>
      </c>
      <c r="H19" s="190">
        <v>3798</v>
      </c>
    </row>
    <row r="20" ht="28.8" customHeight="true" spans="1:8">
      <c r="A20" s="163" t="s">
        <v>243</v>
      </c>
      <c r="B20" s="174" t="s">
        <v>240</v>
      </c>
      <c r="C20" s="149">
        <v>0</v>
      </c>
      <c r="D20" s="178">
        <v>0</v>
      </c>
      <c r="E20" s="163" t="s">
        <v>232</v>
      </c>
      <c r="F20" s="114" t="s">
        <v>90</v>
      </c>
      <c r="G20" s="118" t="s">
        <v>90</v>
      </c>
      <c r="H20" s="118" t="s">
        <v>90</v>
      </c>
    </row>
    <row r="21" ht="28.8" customHeight="true" spans="1:8">
      <c r="A21" s="163" t="s">
        <v>244</v>
      </c>
      <c r="B21" s="175" t="s">
        <v>240</v>
      </c>
      <c r="C21" s="149">
        <v>0</v>
      </c>
      <c r="D21" s="178">
        <v>0</v>
      </c>
      <c r="E21" s="163" t="s">
        <v>245</v>
      </c>
      <c r="F21" s="174" t="s">
        <v>210</v>
      </c>
      <c r="G21" s="149">
        <v>248963300</v>
      </c>
      <c r="H21" s="149">
        <v>266468299.8</v>
      </c>
    </row>
    <row r="22" ht="28.8" customHeight="true" spans="1:8">
      <c r="A22" s="163" t="s">
        <v>246</v>
      </c>
      <c r="B22" s="172" t="s">
        <v>231</v>
      </c>
      <c r="C22" s="150">
        <f>IF(C12=0,0,C16/C12)</f>
        <v>0</v>
      </c>
      <c r="D22" s="179">
        <f>IF(D12=0,0,D16/D12)</f>
        <v>0</v>
      </c>
      <c r="E22" s="163" t="s">
        <v>236</v>
      </c>
      <c r="F22" s="174" t="s">
        <v>210</v>
      </c>
      <c r="G22" s="149">
        <v>248963300</v>
      </c>
      <c r="H22" s="149">
        <v>266468299.8</v>
      </c>
    </row>
    <row r="23" ht="28.8" customHeight="true" spans="1:8">
      <c r="A23" s="164" t="s">
        <v>247</v>
      </c>
      <c r="B23" s="180" t="s">
        <v>90</v>
      </c>
      <c r="C23" s="134" t="s">
        <v>90</v>
      </c>
      <c r="D23" s="147" t="s">
        <v>90</v>
      </c>
      <c r="E23" s="163" t="s">
        <v>239</v>
      </c>
      <c r="F23" s="174" t="s">
        <v>240</v>
      </c>
      <c r="G23" s="150">
        <v>26.73</v>
      </c>
      <c r="H23" s="150">
        <v>24</v>
      </c>
    </row>
    <row r="24" ht="28.8" customHeight="true" spans="1:8">
      <c r="A24" s="181" t="s">
        <v>248</v>
      </c>
      <c r="B24" s="148" t="s">
        <v>210</v>
      </c>
      <c r="C24" s="149">
        <v>0</v>
      </c>
      <c r="D24" s="178">
        <v>0</v>
      </c>
      <c r="E24" s="163" t="s">
        <v>246</v>
      </c>
      <c r="F24" s="174" t="s">
        <v>231</v>
      </c>
      <c r="G24" s="150">
        <f>IF(G19=0,0,G22/G19)</f>
        <v>68831.4348907935</v>
      </c>
      <c r="H24" s="150">
        <f>IF(H19=0,0,H22/H19)</f>
        <v>70160.1631911532</v>
      </c>
    </row>
    <row r="25" ht="28.8" customHeight="true" spans="1:8">
      <c r="A25" s="181" t="s">
        <v>249</v>
      </c>
      <c r="B25" s="177" t="s">
        <v>90</v>
      </c>
      <c r="C25" s="177" t="s">
        <v>90</v>
      </c>
      <c r="D25" s="177" t="s">
        <v>90</v>
      </c>
      <c r="E25" s="164" t="s">
        <v>250</v>
      </c>
      <c r="F25" s="175" t="s">
        <v>231</v>
      </c>
      <c r="G25" s="169">
        <v>67142</v>
      </c>
      <c r="H25" s="169">
        <v>68485</v>
      </c>
    </row>
    <row r="26" ht="28.8" customHeight="true" spans="1:8">
      <c r="A26" s="129"/>
      <c r="B26" s="129"/>
      <c r="C26" s="129"/>
      <c r="D26" s="129"/>
      <c r="E26" s="129"/>
      <c r="F26" s="129"/>
      <c r="G26" s="129"/>
      <c r="H26" s="191" t="s">
        <v>251</v>
      </c>
    </row>
  </sheetData>
  <mergeCells count="1">
    <mergeCell ref="A1:H1"/>
  </mergeCells>
  <printOptions horizontalCentered="true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workbookViewId="0">
      <pane topLeftCell="E8" activePane="bottomRight" state="frozen"/>
      <selection activeCell="A1" sqref="A1:H1"/>
    </sheetView>
  </sheetViews>
  <sheetFormatPr defaultColWidth="8" defaultRowHeight="15.75" outlineLevelCol="7"/>
  <cols>
    <col min="1" max="1" width="43.9666666666667" style="1"/>
    <col min="2" max="2" width="6.625" style="1"/>
    <col min="3" max="4" width="23.8916666666667" style="1"/>
    <col min="5" max="5" width="43.9666666666667" style="1"/>
    <col min="6" max="6" width="6.625" style="1"/>
    <col min="7" max="8" width="23.8916666666667" style="1"/>
  </cols>
  <sheetData>
    <row r="1" ht="48" customHeight="true" spans="1:8">
      <c r="A1" s="108" t="s">
        <v>252</v>
      </c>
      <c r="B1" s="109"/>
      <c r="C1" s="109"/>
      <c r="D1" s="109"/>
      <c r="E1" s="109"/>
      <c r="F1" s="109"/>
      <c r="G1" s="109"/>
      <c r="H1" s="109"/>
    </row>
    <row r="2" ht="21" customHeight="true" spans="1:8">
      <c r="A2" s="110" t="s">
        <v>45</v>
      </c>
      <c r="B2" s="110"/>
      <c r="C2" s="110"/>
      <c r="D2" s="110"/>
      <c r="E2" s="152"/>
      <c r="F2" s="152"/>
      <c r="G2" s="152"/>
      <c r="H2" s="153" t="s">
        <v>41</v>
      </c>
    </row>
    <row r="3" ht="28.8" customHeight="true" spans="1:8">
      <c r="A3" s="112" t="s">
        <v>47</v>
      </c>
      <c r="B3" s="112" t="s">
        <v>207</v>
      </c>
      <c r="C3" s="112" t="s">
        <v>75</v>
      </c>
      <c r="D3" s="140" t="s">
        <v>76</v>
      </c>
      <c r="E3" s="154" t="s">
        <v>47</v>
      </c>
      <c r="F3" s="154" t="s">
        <v>207</v>
      </c>
      <c r="G3" s="154" t="s">
        <v>75</v>
      </c>
      <c r="H3" s="154" t="s">
        <v>76</v>
      </c>
    </row>
    <row r="4" ht="28.8" customHeight="true" spans="1:8">
      <c r="A4" s="113" t="s">
        <v>253</v>
      </c>
      <c r="B4" s="114" t="s">
        <v>90</v>
      </c>
      <c r="C4" s="114" t="s">
        <v>90</v>
      </c>
      <c r="D4" s="141" t="s">
        <v>90</v>
      </c>
      <c r="E4" s="136" t="s">
        <v>254</v>
      </c>
      <c r="F4" s="134" t="s">
        <v>210</v>
      </c>
      <c r="G4" s="149">
        <v>0</v>
      </c>
      <c r="H4" s="150">
        <f>G7</f>
        <v>0</v>
      </c>
    </row>
    <row r="5" ht="28.8" customHeight="true" spans="1:8">
      <c r="A5" s="113" t="s">
        <v>211</v>
      </c>
      <c r="B5" s="114" t="s">
        <v>212</v>
      </c>
      <c r="C5" s="142">
        <f>C6+C7</f>
        <v>0</v>
      </c>
      <c r="D5" s="143">
        <f>D6+D7</f>
        <v>0</v>
      </c>
      <c r="E5" s="136" t="s">
        <v>255</v>
      </c>
      <c r="F5" s="134" t="s">
        <v>210</v>
      </c>
      <c r="G5" s="149">
        <v>0</v>
      </c>
      <c r="H5" s="149">
        <v>0</v>
      </c>
    </row>
    <row r="6" ht="28.8" customHeight="true" spans="1:8">
      <c r="A6" s="144" t="s">
        <v>256</v>
      </c>
      <c r="B6" s="118" t="s">
        <v>212</v>
      </c>
      <c r="C6" s="145">
        <v>0</v>
      </c>
      <c r="D6" s="146">
        <v>0</v>
      </c>
      <c r="E6" s="136" t="s">
        <v>257</v>
      </c>
      <c r="F6" s="134" t="s">
        <v>210</v>
      </c>
      <c r="G6" s="149">
        <v>0</v>
      </c>
      <c r="H6" s="149">
        <v>0</v>
      </c>
    </row>
    <row r="7" ht="28.8" customHeight="true" spans="1:8">
      <c r="A7" s="136" t="s">
        <v>258</v>
      </c>
      <c r="B7" s="147" t="s">
        <v>212</v>
      </c>
      <c r="C7" s="145">
        <v>0</v>
      </c>
      <c r="D7" s="146">
        <v>0</v>
      </c>
      <c r="E7" s="136" t="s">
        <v>259</v>
      </c>
      <c r="F7" s="134" t="s">
        <v>210</v>
      </c>
      <c r="G7" s="150">
        <f>G4-G5+G6</f>
        <v>0</v>
      </c>
      <c r="H7" s="150">
        <f>H4-H5+H6</f>
        <v>0</v>
      </c>
    </row>
    <row r="8" ht="28.8" customHeight="true" spans="1:8">
      <c r="A8" s="136" t="s">
        <v>227</v>
      </c>
      <c r="B8" s="147" t="s">
        <v>212</v>
      </c>
      <c r="C8" s="145">
        <v>0</v>
      </c>
      <c r="D8" s="146">
        <v>0</v>
      </c>
      <c r="E8" s="136" t="s">
        <v>260</v>
      </c>
      <c r="F8" s="134" t="s">
        <v>210</v>
      </c>
      <c r="G8" s="149">
        <v>0</v>
      </c>
      <c r="H8" s="149">
        <v>0</v>
      </c>
    </row>
    <row r="9" ht="28.8" customHeight="true" spans="1:8">
      <c r="A9" s="136" t="s">
        <v>232</v>
      </c>
      <c r="B9" s="147" t="s">
        <v>90</v>
      </c>
      <c r="C9" s="118" t="s">
        <v>90</v>
      </c>
      <c r="D9" s="148" t="s">
        <v>90</v>
      </c>
      <c r="E9" s="136" t="s">
        <v>261</v>
      </c>
      <c r="F9" s="134" t="s">
        <v>210</v>
      </c>
      <c r="G9" s="149">
        <v>0</v>
      </c>
      <c r="H9" s="149">
        <v>0</v>
      </c>
    </row>
    <row r="10" ht="28.8" customHeight="true" spans="1:8">
      <c r="A10" s="136" t="s">
        <v>262</v>
      </c>
      <c r="B10" s="134" t="s">
        <v>210</v>
      </c>
      <c r="C10" s="149">
        <v>0</v>
      </c>
      <c r="D10" s="149">
        <v>0</v>
      </c>
      <c r="E10" s="136" t="s">
        <v>263</v>
      </c>
      <c r="F10" s="134" t="s">
        <v>90</v>
      </c>
      <c r="G10" s="155" t="s">
        <v>90</v>
      </c>
      <c r="H10" s="155" t="s">
        <v>90</v>
      </c>
    </row>
    <row r="11" ht="28.8" customHeight="true" spans="1:8">
      <c r="A11" s="136" t="s">
        <v>264</v>
      </c>
      <c r="B11" s="134" t="s">
        <v>210</v>
      </c>
      <c r="C11" s="149">
        <v>0</v>
      </c>
      <c r="D11" s="149">
        <v>0</v>
      </c>
      <c r="E11" s="136" t="s">
        <v>265</v>
      </c>
      <c r="F11" s="147" t="s">
        <v>212</v>
      </c>
      <c r="G11" s="156">
        <v>0</v>
      </c>
      <c r="H11" s="157">
        <v>0</v>
      </c>
    </row>
    <row r="12" ht="28.8" customHeight="true" spans="1:8">
      <c r="A12" s="136" t="s">
        <v>239</v>
      </c>
      <c r="B12" s="134" t="s">
        <v>240</v>
      </c>
      <c r="C12" s="150">
        <f>IF(C11=0,0,(C17+G6)/C11)*100</f>
        <v>0</v>
      </c>
      <c r="D12" s="150">
        <f>IF(D11=0,0,(D17+H6)/D11)*100</f>
        <v>0</v>
      </c>
      <c r="E12" s="136" t="s">
        <v>266</v>
      </c>
      <c r="F12" s="136" t="s">
        <v>231</v>
      </c>
      <c r="G12" s="150">
        <f>G13+G14</f>
        <v>0</v>
      </c>
      <c r="H12" s="150">
        <f>H13+H14</f>
        <v>0</v>
      </c>
    </row>
    <row r="13" ht="28.8" customHeight="true" spans="1:8">
      <c r="A13" s="136" t="s">
        <v>242</v>
      </c>
      <c r="B13" s="134" t="s">
        <v>240</v>
      </c>
      <c r="C13" s="151">
        <v>0</v>
      </c>
      <c r="D13" s="151">
        <v>0</v>
      </c>
      <c r="E13" s="136" t="s">
        <v>267</v>
      </c>
      <c r="F13" s="136" t="s">
        <v>231</v>
      </c>
      <c r="G13" s="149">
        <v>0</v>
      </c>
      <c r="H13" s="149">
        <v>0</v>
      </c>
    </row>
    <row r="14" ht="28.8" customHeight="true" spans="1:8">
      <c r="A14" s="136" t="s">
        <v>268</v>
      </c>
      <c r="B14" s="134" t="s">
        <v>240</v>
      </c>
      <c r="C14" s="151">
        <v>0</v>
      </c>
      <c r="D14" s="151">
        <v>0</v>
      </c>
      <c r="E14" s="136" t="s">
        <v>269</v>
      </c>
      <c r="F14" s="136" t="s">
        <v>231</v>
      </c>
      <c r="G14" s="149">
        <v>0</v>
      </c>
      <c r="H14" s="149">
        <v>0</v>
      </c>
    </row>
    <row r="15" ht="28.8" customHeight="true" spans="1:8">
      <c r="A15" s="136" t="s">
        <v>246</v>
      </c>
      <c r="B15" s="134" t="s">
        <v>231</v>
      </c>
      <c r="C15" s="150">
        <f>IF(C8=0,0,C11/C8)</f>
        <v>0</v>
      </c>
      <c r="D15" s="150">
        <f>IF(D8=0,0,D11/D8)</f>
        <v>0</v>
      </c>
      <c r="E15" s="136" t="s">
        <v>270</v>
      </c>
      <c r="F15" s="134" t="s">
        <v>90</v>
      </c>
      <c r="G15" s="155" t="s">
        <v>90</v>
      </c>
      <c r="H15" s="155" t="s">
        <v>90</v>
      </c>
    </row>
    <row r="16" ht="28.8" customHeight="true" spans="1:8">
      <c r="A16" s="136" t="s">
        <v>247</v>
      </c>
      <c r="B16" s="134" t="s">
        <v>90</v>
      </c>
      <c r="C16" s="134" t="s">
        <v>90</v>
      </c>
      <c r="D16" s="134" t="s">
        <v>90</v>
      </c>
      <c r="E16" s="136" t="s">
        <v>271</v>
      </c>
      <c r="F16" s="147" t="s">
        <v>212</v>
      </c>
      <c r="G16" s="156">
        <v>0</v>
      </c>
      <c r="H16" s="157">
        <v>0</v>
      </c>
    </row>
    <row r="17" ht="28.8" customHeight="true" spans="1:8">
      <c r="A17" s="136" t="s">
        <v>272</v>
      </c>
      <c r="B17" s="134" t="s">
        <v>210</v>
      </c>
      <c r="C17" s="149">
        <v>0</v>
      </c>
      <c r="D17" s="149">
        <v>0</v>
      </c>
      <c r="E17" s="136" t="s">
        <v>273</v>
      </c>
      <c r="F17" s="134" t="s">
        <v>231</v>
      </c>
      <c r="G17" s="149">
        <v>0</v>
      </c>
      <c r="H17" s="149">
        <v>0</v>
      </c>
    </row>
    <row r="18" ht="28.8" customHeight="true" spans="1:8">
      <c r="A18" s="136" t="s">
        <v>249</v>
      </c>
      <c r="B18" s="134" t="s">
        <v>90</v>
      </c>
      <c r="C18" s="134" t="s">
        <v>90</v>
      </c>
      <c r="D18" s="134" t="s">
        <v>90</v>
      </c>
      <c r="E18" s="136" t="s">
        <v>274</v>
      </c>
      <c r="F18" s="134" t="s">
        <v>231</v>
      </c>
      <c r="G18" s="150">
        <v>0</v>
      </c>
      <c r="H18" s="150">
        <v>0</v>
      </c>
    </row>
    <row r="19" ht="28.8" customHeight="true" spans="1:8">
      <c r="A19" s="129"/>
      <c r="B19" s="129"/>
      <c r="C19" s="129"/>
      <c r="D19" s="129"/>
      <c r="E19" s="129"/>
      <c r="F19" s="129"/>
      <c r="G19" s="129"/>
      <c r="H19" s="139" t="s">
        <v>275</v>
      </c>
    </row>
  </sheetData>
  <mergeCells count="1">
    <mergeCell ref="A1:H1"/>
  </mergeCells>
  <printOptions horizontalCentered="true"/>
  <pageMargins left="0.393700787401575" right="0.393700787401575" top="0.393700787401575" bottom="0.393700787401575" header="0.51181" footer="0.51181"/>
  <pageSetup paperSize="9" scale="65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showGridLines="0" showZeros="0" workbookViewId="0">
      <pane topLeftCell="C1" activePane="bottomRight" state="frozen"/>
      <selection activeCell="A1" sqref="A1:H1"/>
    </sheetView>
  </sheetViews>
  <sheetFormatPr defaultColWidth="8" defaultRowHeight="15.75" outlineLevelCol="7"/>
  <cols>
    <col min="1" max="1" width="42.4666666666667" style="1"/>
    <col min="2" max="2" width="6.625" style="1"/>
    <col min="3" max="4" width="23.2916666666667" style="1"/>
    <col min="5" max="5" width="42.4666666666667" style="1"/>
    <col min="6" max="6" width="6.625" style="1"/>
    <col min="7" max="8" width="23.2916666666667" style="1"/>
  </cols>
  <sheetData>
    <row r="1" ht="48" customHeight="true" spans="1:8">
      <c r="A1" s="108" t="s">
        <v>276</v>
      </c>
      <c r="B1" s="109"/>
      <c r="C1" s="109"/>
      <c r="D1" s="109"/>
      <c r="E1" s="109"/>
      <c r="F1" s="109"/>
      <c r="G1" s="109"/>
      <c r="H1" s="109"/>
    </row>
    <row r="2" ht="21" customHeight="true" spans="1:8">
      <c r="A2" s="110" t="s">
        <v>45</v>
      </c>
      <c r="B2" s="111"/>
      <c r="C2" s="110"/>
      <c r="D2" s="110"/>
      <c r="E2" s="110"/>
      <c r="F2" s="111"/>
      <c r="G2" s="110"/>
      <c r="H2" s="130" t="s">
        <v>43</v>
      </c>
    </row>
    <row r="3" ht="28.8" customHeight="true" spans="1:8">
      <c r="A3" s="112" t="s">
        <v>47</v>
      </c>
      <c r="B3" s="112" t="s">
        <v>207</v>
      </c>
      <c r="C3" s="112" t="s">
        <v>75</v>
      </c>
      <c r="D3" s="112" t="s">
        <v>76</v>
      </c>
      <c r="E3" s="131" t="s">
        <v>47</v>
      </c>
      <c r="F3" s="131" t="s">
        <v>207</v>
      </c>
      <c r="G3" s="132" t="s">
        <v>75</v>
      </c>
      <c r="H3" s="132" t="s">
        <v>76</v>
      </c>
    </row>
    <row r="4" ht="28.8" customHeight="true" spans="1:8">
      <c r="A4" s="113" t="s">
        <v>277</v>
      </c>
      <c r="B4" s="114" t="s">
        <v>90</v>
      </c>
      <c r="C4" s="115" t="s">
        <v>90</v>
      </c>
      <c r="D4" s="116" t="s">
        <v>90</v>
      </c>
      <c r="E4" s="133" t="s">
        <v>278</v>
      </c>
      <c r="F4" s="134" t="s">
        <v>212</v>
      </c>
      <c r="G4" s="123">
        <v>1184</v>
      </c>
      <c r="H4" s="135">
        <v>970</v>
      </c>
    </row>
    <row r="5" ht="28.8" customHeight="true" spans="1:8">
      <c r="A5" s="117" t="s">
        <v>211</v>
      </c>
      <c r="B5" s="118" t="s">
        <v>212</v>
      </c>
      <c r="C5" s="119">
        <v>6225</v>
      </c>
      <c r="D5" s="120">
        <v>6391</v>
      </c>
      <c r="E5" s="136" t="s">
        <v>279</v>
      </c>
      <c r="F5" s="134" t="s">
        <v>212</v>
      </c>
      <c r="G5" s="123">
        <v>7</v>
      </c>
      <c r="H5" s="123">
        <v>10</v>
      </c>
    </row>
    <row r="6" ht="28.8" customHeight="true" spans="1:8">
      <c r="A6" s="121" t="s">
        <v>280</v>
      </c>
      <c r="B6" s="122" t="s">
        <v>212</v>
      </c>
      <c r="C6" s="123">
        <v>0</v>
      </c>
      <c r="D6" s="123">
        <v>0</v>
      </c>
      <c r="E6" s="137" t="s">
        <v>281</v>
      </c>
      <c r="F6" s="134" t="s">
        <v>90</v>
      </c>
      <c r="G6" s="124" t="s">
        <v>90</v>
      </c>
      <c r="H6" s="124" t="s">
        <v>90</v>
      </c>
    </row>
    <row r="7" ht="28.8" customHeight="true" spans="1:8">
      <c r="A7" s="121" t="s">
        <v>282</v>
      </c>
      <c r="B7" s="122" t="s">
        <v>212</v>
      </c>
      <c r="C7" s="123">
        <v>5878</v>
      </c>
      <c r="D7" s="123">
        <v>5937</v>
      </c>
      <c r="E7" s="136" t="s">
        <v>211</v>
      </c>
      <c r="F7" s="134" t="s">
        <v>212</v>
      </c>
      <c r="G7" s="123">
        <v>12005</v>
      </c>
      <c r="H7" s="123">
        <v>12605</v>
      </c>
    </row>
    <row r="8" ht="28.8" customHeight="true" spans="1:8">
      <c r="A8" s="121" t="s">
        <v>232</v>
      </c>
      <c r="B8" s="122" t="s">
        <v>90</v>
      </c>
      <c r="C8" s="124" t="s">
        <v>90</v>
      </c>
      <c r="D8" s="124" t="s">
        <v>90</v>
      </c>
      <c r="E8" s="136" t="s">
        <v>227</v>
      </c>
      <c r="F8" s="134" t="s">
        <v>212</v>
      </c>
      <c r="G8" s="123">
        <v>7116</v>
      </c>
      <c r="H8" s="123">
        <v>7123</v>
      </c>
    </row>
    <row r="9" ht="28.8" customHeight="true" spans="1:8">
      <c r="A9" s="121" t="s">
        <v>262</v>
      </c>
      <c r="B9" s="122" t="s">
        <v>210</v>
      </c>
      <c r="C9" s="125">
        <v>433253713</v>
      </c>
      <c r="D9" s="125">
        <v>439815549.16</v>
      </c>
      <c r="E9" s="136" t="s">
        <v>232</v>
      </c>
      <c r="F9" s="134" t="s">
        <v>210</v>
      </c>
      <c r="G9" s="125">
        <v>503358610.42</v>
      </c>
      <c r="H9" s="125">
        <v>527031339.84</v>
      </c>
    </row>
    <row r="10" ht="28.8" customHeight="true" spans="1:8">
      <c r="A10" s="121" t="s">
        <v>264</v>
      </c>
      <c r="B10" s="122" t="s">
        <v>210</v>
      </c>
      <c r="C10" s="125">
        <v>433253713</v>
      </c>
      <c r="D10" s="125">
        <v>439815549.16</v>
      </c>
      <c r="E10" s="136" t="s">
        <v>239</v>
      </c>
      <c r="F10" s="134" t="s">
        <v>240</v>
      </c>
      <c r="G10" s="126">
        <f>IF(G9=0,0,G13/G9*100)</f>
        <v>0.207899999788783</v>
      </c>
      <c r="H10" s="126">
        <f>IF(H9=0,0,H13/H9*100)</f>
        <v>0.395999979931668</v>
      </c>
    </row>
    <row r="11" ht="28.8" customHeight="true" spans="1:8">
      <c r="A11" s="121" t="s">
        <v>239</v>
      </c>
      <c r="B11" s="122" t="s">
        <v>240</v>
      </c>
      <c r="C11" s="126">
        <v>0.8</v>
      </c>
      <c r="D11" s="126">
        <v>0.91</v>
      </c>
      <c r="E11" s="136" t="s">
        <v>246</v>
      </c>
      <c r="F11" s="134" t="s">
        <v>231</v>
      </c>
      <c r="G11" s="126">
        <f>IF(G8=0,0,G9/G8)</f>
        <v>70736.1734710512</v>
      </c>
      <c r="H11" s="126">
        <f>IF(H8=0,0,H9/H8)</f>
        <v>73990.08</v>
      </c>
    </row>
    <row r="12" ht="28.8" customHeight="true" spans="1:8">
      <c r="A12" s="121" t="s">
        <v>246</v>
      </c>
      <c r="B12" s="122" t="s">
        <v>231</v>
      </c>
      <c r="C12" s="126">
        <f>IF(C7=0,0,C10/C7)</f>
        <v>73707.6748894182</v>
      </c>
      <c r="D12" s="126">
        <f>IF(D7=0,0,D10/D7)</f>
        <v>74080.4361057773</v>
      </c>
      <c r="E12" s="136" t="s">
        <v>283</v>
      </c>
      <c r="F12" s="134" t="s">
        <v>210</v>
      </c>
      <c r="G12" s="125">
        <v>1046482.55</v>
      </c>
      <c r="H12" s="125">
        <v>2087044</v>
      </c>
    </row>
    <row r="13" ht="28.8" customHeight="true" spans="1:8">
      <c r="A13" s="121" t="s">
        <v>284</v>
      </c>
      <c r="B13" s="122" t="s">
        <v>285</v>
      </c>
      <c r="C13" s="123">
        <v>1392</v>
      </c>
      <c r="D13" s="123">
        <v>1633</v>
      </c>
      <c r="E13" s="134" t="s">
        <v>286</v>
      </c>
      <c r="F13" s="134" t="s">
        <v>210</v>
      </c>
      <c r="G13" s="125">
        <v>1046482.55</v>
      </c>
      <c r="H13" s="125">
        <v>2087044</v>
      </c>
    </row>
    <row r="14" ht="28.8" customHeight="true" spans="1:8">
      <c r="A14" s="121" t="s">
        <v>287</v>
      </c>
      <c r="B14" s="122" t="s">
        <v>285</v>
      </c>
      <c r="C14" s="123">
        <v>1392</v>
      </c>
      <c r="D14" s="123">
        <v>1633</v>
      </c>
      <c r="E14" s="137" t="s">
        <v>288</v>
      </c>
      <c r="F14" s="134" t="s">
        <v>212</v>
      </c>
      <c r="G14" s="138">
        <v>40</v>
      </c>
      <c r="H14" s="138">
        <v>41</v>
      </c>
    </row>
    <row r="15" ht="28.8" customHeight="true" spans="1:8">
      <c r="A15" s="127"/>
      <c r="B15" s="128"/>
      <c r="C15" s="129"/>
      <c r="D15" s="129"/>
      <c r="E15" s="127"/>
      <c r="F15" s="128"/>
      <c r="G15" s="129"/>
      <c r="H15" s="139" t="s">
        <v>289</v>
      </c>
    </row>
  </sheetData>
  <mergeCells count="1">
    <mergeCell ref="A1:H1"/>
  </mergeCells>
  <printOptions horizontalCentered="true"/>
  <pageMargins left="0.393700787401575" right="0.393700787401575" top="0.393700787401575" bottom="0.393700787401575" header="0.51181" footer="0.51181"/>
  <pageSetup paperSize="9" scale="7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workbookViewId="0">
      <pane topLeftCell="F85" activePane="bottomRight" state="frozen"/>
      <selection activeCell="A1" sqref="A1"/>
    </sheetView>
  </sheetViews>
  <sheetFormatPr defaultColWidth="8" defaultRowHeight="15.75"/>
  <cols>
    <col min="1" max="1" width="8" style="1" hidden="true"/>
    <col min="2" max="2" width="10.1333333333333" style="1"/>
    <col min="3" max="3" width="10.2416666666667" style="1"/>
    <col min="4" max="4" width="8.43333333333333" style="1"/>
    <col min="5" max="5" width="18.4666666666667" style="1"/>
    <col min="6" max="6" width="6.225" style="1"/>
    <col min="7" max="7" width="19.275" style="1"/>
    <col min="8" max="8" width="22.8833333333333" style="1"/>
    <col min="9" max="9" width="21.0833333333333" style="1"/>
    <col min="10" max="10" width="20.7833333333333" style="1"/>
    <col min="11" max="11" width="19.975" style="1"/>
  </cols>
  <sheetData>
    <row r="1" ht="15" customHeight="true" spans="1:1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39" customHeight="true" spans="1:11">
      <c r="A2" s="89"/>
      <c r="B2" s="2" t="s">
        <v>290</v>
      </c>
      <c r="C2" s="2"/>
      <c r="D2" s="2"/>
      <c r="E2" s="2"/>
      <c r="F2" s="2"/>
      <c r="G2" s="2"/>
      <c r="H2" s="2"/>
      <c r="I2" s="2"/>
      <c r="J2" s="2"/>
      <c r="K2" s="2"/>
    </row>
    <row r="3" ht="15" customHeight="true" spans="1:11">
      <c r="A3" s="89"/>
      <c r="B3" s="5" t="s">
        <v>45</v>
      </c>
      <c r="C3" s="5" t="s">
        <v>45</v>
      </c>
      <c r="D3" s="5"/>
      <c r="E3" s="5"/>
      <c r="F3" s="5"/>
      <c r="G3" s="5"/>
      <c r="H3" s="5"/>
      <c r="I3" s="5"/>
      <c r="J3" s="5"/>
      <c r="K3" s="5"/>
    </row>
    <row r="4" ht="23.4" customHeight="true" spans="1:11">
      <c r="A4" s="90"/>
      <c r="B4" s="91" t="s">
        <v>291</v>
      </c>
      <c r="C4" s="91"/>
      <c r="D4" s="91"/>
      <c r="E4" s="91"/>
      <c r="F4" s="91" t="s">
        <v>292</v>
      </c>
      <c r="G4" s="91" t="s">
        <v>293</v>
      </c>
      <c r="H4" s="91" t="s">
        <v>294</v>
      </c>
      <c r="I4" s="91"/>
      <c r="J4" s="91"/>
      <c r="K4" s="91"/>
    </row>
    <row r="5" ht="23.4" customHeight="true" spans="1:11">
      <c r="A5" s="90"/>
      <c r="B5" s="91" t="s">
        <v>295</v>
      </c>
      <c r="C5" s="91"/>
      <c r="D5" s="91"/>
      <c r="E5" s="91" t="s">
        <v>296</v>
      </c>
      <c r="F5" s="91"/>
      <c r="G5" s="91"/>
      <c r="H5" s="91" t="s">
        <v>48</v>
      </c>
      <c r="I5" s="91" t="s">
        <v>207</v>
      </c>
      <c r="J5" s="91" t="s">
        <v>297</v>
      </c>
      <c r="K5" s="91" t="s">
        <v>298</v>
      </c>
    </row>
    <row r="6" ht="25.8" customHeight="true" spans="1:11">
      <c r="A6" s="90"/>
      <c r="B6" s="91" t="s">
        <v>299</v>
      </c>
      <c r="C6" s="91" t="s">
        <v>300</v>
      </c>
      <c r="D6" s="91" t="s">
        <v>301</v>
      </c>
      <c r="E6" s="93" t="s">
        <v>302</v>
      </c>
      <c r="F6" s="94" t="s">
        <v>303</v>
      </c>
      <c r="G6" s="94" t="s">
        <v>304</v>
      </c>
      <c r="H6" s="95">
        <f>IF(H8=0,0,H7/H8*100)</f>
        <v>0</v>
      </c>
      <c r="I6" s="95">
        <f>IF(I8=0,0,I7/I8*100)</f>
        <v>0</v>
      </c>
      <c r="J6" s="95">
        <f>IF(J8=0,0,J7/J8*100)</f>
        <v>0</v>
      </c>
      <c r="K6" s="95">
        <f>IF(K8=0,0,K7/K8*100)</f>
        <v>0</v>
      </c>
    </row>
    <row r="7" ht="25.8" customHeight="true" spans="1:11">
      <c r="A7" s="90"/>
      <c r="B7" s="91"/>
      <c r="C7" s="91"/>
      <c r="D7" s="91"/>
      <c r="E7" s="96" t="s">
        <v>305</v>
      </c>
      <c r="F7" s="91" t="s">
        <v>306</v>
      </c>
      <c r="G7" s="91" t="s">
        <v>307</v>
      </c>
      <c r="H7" s="95">
        <v>0</v>
      </c>
      <c r="I7" s="95">
        <f>J7</f>
        <v>-163</v>
      </c>
      <c r="J7" s="95">
        <f>H7-K7</f>
        <v>-163</v>
      </c>
      <c r="K7" s="95">
        <v>163</v>
      </c>
    </row>
    <row r="8" ht="25.8" customHeight="true" spans="1:11">
      <c r="A8" s="90"/>
      <c r="B8" s="91"/>
      <c r="C8" s="91"/>
      <c r="D8" s="91"/>
      <c r="E8" s="96" t="s">
        <v>308</v>
      </c>
      <c r="F8" s="91" t="s">
        <v>309</v>
      </c>
      <c r="G8" s="91" t="s">
        <v>310</v>
      </c>
      <c r="H8" s="97">
        <f>IF(H10=0,0,H9/H10*100)</f>
        <v>0</v>
      </c>
      <c r="I8" s="97">
        <f>IF(I10=0,0,I9/I10*100)</f>
        <v>0</v>
      </c>
      <c r="J8" s="97">
        <f>IF(J10=0,0,J9/J10*100)</f>
        <v>0</v>
      </c>
      <c r="K8" s="97">
        <f>IF(K10=0,0,K9/K10*100)</f>
        <v>0</v>
      </c>
    </row>
    <row r="9" ht="25.8" customHeight="true" spans="1:11">
      <c r="A9" s="90"/>
      <c r="B9" s="91"/>
      <c r="C9" s="91"/>
      <c r="D9" s="91"/>
      <c r="E9" s="96" t="s">
        <v>311</v>
      </c>
      <c r="F9" s="91" t="s">
        <v>312</v>
      </c>
      <c r="G9" s="91" t="s">
        <v>307</v>
      </c>
      <c r="H9" s="95">
        <v>2660</v>
      </c>
      <c r="I9" s="95">
        <f>J9</f>
        <v>2274</v>
      </c>
      <c r="J9" s="95">
        <f>H9-K9</f>
        <v>2274</v>
      </c>
      <c r="K9" s="95">
        <v>386</v>
      </c>
    </row>
    <row r="10" ht="25.8" customHeight="true" spans="1:11">
      <c r="A10" s="90"/>
      <c r="B10" s="91"/>
      <c r="C10" s="91"/>
      <c r="D10" s="91"/>
      <c r="E10" s="96" t="s">
        <v>313</v>
      </c>
      <c r="F10" s="91" t="s">
        <v>314</v>
      </c>
      <c r="G10" s="91" t="s">
        <v>315</v>
      </c>
      <c r="H10" s="95">
        <v>0</v>
      </c>
      <c r="I10" s="95">
        <f>J10</f>
        <v>0</v>
      </c>
      <c r="J10" s="95">
        <f>H10-K10</f>
        <v>0</v>
      </c>
      <c r="K10" s="95">
        <v>0</v>
      </c>
    </row>
    <row r="11" ht="25.8" customHeight="true" spans="1:11">
      <c r="A11" s="90"/>
      <c r="B11" s="91"/>
      <c r="C11" s="91"/>
      <c r="D11" s="91" t="s">
        <v>316</v>
      </c>
      <c r="E11" s="98" t="s">
        <v>317</v>
      </c>
      <c r="F11" s="99" t="s">
        <v>318</v>
      </c>
      <c r="G11" s="99" t="s">
        <v>319</v>
      </c>
      <c r="H11" s="95">
        <v>0</v>
      </c>
      <c r="I11" s="95">
        <f>J11</f>
        <v>0</v>
      </c>
      <c r="J11" s="95">
        <f>H11-K11</f>
        <v>0</v>
      </c>
      <c r="K11" s="95">
        <v>0</v>
      </c>
    </row>
    <row r="12" ht="25.8" customHeight="true" spans="1:11">
      <c r="A12" s="90"/>
      <c r="B12" s="91"/>
      <c r="C12" s="91"/>
      <c r="D12" s="91" t="s">
        <v>320</v>
      </c>
      <c r="E12" s="100" t="s">
        <v>320</v>
      </c>
      <c r="F12" s="101" t="s">
        <v>321</v>
      </c>
      <c r="G12" s="101" t="s">
        <v>322</v>
      </c>
      <c r="H12" s="97">
        <f>IF(H6=0,0,H11/H6*100-100)</f>
        <v>0</v>
      </c>
      <c r="I12" s="97">
        <f>IF(I6=0,0,I11/I6*100-100)</f>
        <v>0</v>
      </c>
      <c r="J12" s="97">
        <f>IF(J6=0,0,J11/J6*100-100)</f>
        <v>0</v>
      </c>
      <c r="K12" s="97">
        <f>IF(K6=0,0,K11/K6*100-100)</f>
        <v>0</v>
      </c>
    </row>
    <row r="13" ht="25.8" customHeight="true" spans="1:11">
      <c r="A13" s="90"/>
      <c r="B13" s="91"/>
      <c r="C13" s="91" t="s">
        <v>323</v>
      </c>
      <c r="D13" s="91" t="s">
        <v>301</v>
      </c>
      <c r="E13" s="93" t="s">
        <v>302</v>
      </c>
      <c r="F13" s="94" t="s">
        <v>324</v>
      </c>
      <c r="G13" s="94" t="s">
        <v>325</v>
      </c>
      <c r="H13" s="95">
        <f>H6*(H14/100+1)</f>
        <v>0</v>
      </c>
      <c r="I13" s="95">
        <f>I6*(I14/100+1)</f>
        <v>0</v>
      </c>
      <c r="J13" s="95">
        <f>J6*(J14/100+1)</f>
        <v>0</v>
      </c>
      <c r="K13" s="95">
        <f>K6*(K14/100+1)</f>
        <v>0</v>
      </c>
    </row>
    <row r="14" ht="25.8" customHeight="true" spans="1:11">
      <c r="A14" s="90"/>
      <c r="B14" s="91"/>
      <c r="C14" s="91"/>
      <c r="D14" s="91"/>
      <c r="E14" s="96" t="s">
        <v>326</v>
      </c>
      <c r="F14" s="91" t="s">
        <v>327</v>
      </c>
      <c r="G14" s="91" t="s">
        <v>328</v>
      </c>
      <c r="H14" s="97">
        <v>16.47</v>
      </c>
      <c r="I14" s="97">
        <v>23.66</v>
      </c>
      <c r="J14" s="97">
        <v>0</v>
      </c>
      <c r="K14" s="97">
        <v>0</v>
      </c>
    </row>
    <row r="15" ht="25.8" customHeight="true" spans="1:11">
      <c r="A15" s="90"/>
      <c r="B15" s="91"/>
      <c r="C15" s="91"/>
      <c r="D15" s="91"/>
      <c r="E15" s="96" t="s">
        <v>329</v>
      </c>
      <c r="F15" s="91" t="s">
        <v>330</v>
      </c>
      <c r="G15" s="91" t="s">
        <v>331</v>
      </c>
      <c r="H15" s="95">
        <v>0</v>
      </c>
      <c r="I15" s="95">
        <f>J15</f>
        <v>0</v>
      </c>
      <c r="J15" s="95">
        <f>H15-K15</f>
        <v>0</v>
      </c>
      <c r="K15" s="95">
        <v>0</v>
      </c>
    </row>
    <row r="16" ht="25.8" customHeight="true" spans="1:11">
      <c r="A16" s="90"/>
      <c r="B16" s="91"/>
      <c r="C16" s="91"/>
      <c r="D16" s="91" t="s">
        <v>316</v>
      </c>
      <c r="E16" s="98" t="s">
        <v>317</v>
      </c>
      <c r="F16" s="99" t="s">
        <v>332</v>
      </c>
      <c r="G16" s="99" t="s">
        <v>319</v>
      </c>
      <c r="H16" s="95">
        <v>0</v>
      </c>
      <c r="I16" s="95">
        <f>J16</f>
        <v>0</v>
      </c>
      <c r="J16" s="95">
        <f>H16-K16</f>
        <v>0</v>
      </c>
      <c r="K16" s="95">
        <v>0</v>
      </c>
    </row>
    <row r="17" ht="25.8" customHeight="true" spans="1:11">
      <c r="A17" s="90"/>
      <c r="B17" s="91"/>
      <c r="C17" s="91"/>
      <c r="D17" s="91" t="s">
        <v>320</v>
      </c>
      <c r="E17" s="100" t="s">
        <v>320</v>
      </c>
      <c r="F17" s="101" t="s">
        <v>333</v>
      </c>
      <c r="G17" s="101" t="s">
        <v>334</v>
      </c>
      <c r="H17" s="97">
        <f>IF(H13=0,0,H16/H13*100-100)</f>
        <v>0</v>
      </c>
      <c r="I17" s="97">
        <f>IF(I13=0,0,I16/I13*100-100)</f>
        <v>0</v>
      </c>
      <c r="J17" s="97">
        <f>IF(J13=0,0,J16/J13*100-100)</f>
        <v>0</v>
      </c>
      <c r="K17" s="97">
        <f>IF(K13=0,0,K16/K13*100-100)</f>
        <v>0</v>
      </c>
    </row>
    <row r="18" ht="25.8" customHeight="true" spans="1:11">
      <c r="A18" s="90"/>
      <c r="B18" s="91" t="s">
        <v>335</v>
      </c>
      <c r="C18" s="91" t="s">
        <v>300</v>
      </c>
      <c r="D18" s="91" t="s">
        <v>301</v>
      </c>
      <c r="E18" s="93" t="s">
        <v>302</v>
      </c>
      <c r="F18" s="94" t="s">
        <v>336</v>
      </c>
      <c r="G18" s="94" t="s">
        <v>337</v>
      </c>
      <c r="H18" s="97">
        <f>IF(H20=0,0,H19/H20*100)</f>
        <v>0</v>
      </c>
      <c r="I18" s="97">
        <f>IF(I20=0,0,I19/I20*100)</f>
        <v>0</v>
      </c>
      <c r="J18" s="97">
        <f>IF(J20=0,0,J19/J20*100)</f>
        <v>0</v>
      </c>
      <c r="K18" s="97">
        <f>IF(K20=0,0,K19/K20*100)</f>
        <v>0</v>
      </c>
    </row>
    <row r="19" ht="25.8" customHeight="true" spans="1:11">
      <c r="A19" s="90"/>
      <c r="B19" s="91"/>
      <c r="C19" s="91"/>
      <c r="D19" s="91"/>
      <c r="E19" s="96" t="s">
        <v>338</v>
      </c>
      <c r="F19" s="91" t="s">
        <v>339</v>
      </c>
      <c r="G19" s="91" t="s">
        <v>307</v>
      </c>
      <c r="H19" s="97">
        <v>0</v>
      </c>
      <c r="I19" s="97">
        <v>0</v>
      </c>
      <c r="J19" s="97">
        <f>H19-K19</f>
        <v>0</v>
      </c>
      <c r="K19" s="97">
        <v>0</v>
      </c>
    </row>
    <row r="20" ht="25.8" customHeight="true" spans="1:11">
      <c r="A20" s="90"/>
      <c r="B20" s="91"/>
      <c r="C20" s="91"/>
      <c r="D20" s="91"/>
      <c r="E20" s="96" t="s">
        <v>340</v>
      </c>
      <c r="F20" s="91" t="s">
        <v>341</v>
      </c>
      <c r="G20" s="91" t="s">
        <v>342</v>
      </c>
      <c r="H20" s="97">
        <f>IF(H22=0,0,H21/H22*100)</f>
        <v>0</v>
      </c>
      <c r="I20" s="97">
        <f>IF(I22=0,0,I21/I22*100)</f>
        <v>0</v>
      </c>
      <c r="J20" s="97">
        <f>IF(J22=0,0,J21/J22*100)</f>
        <v>0</v>
      </c>
      <c r="K20" s="97">
        <f>IF(K22=0,0,K21/K22*100)</f>
        <v>0</v>
      </c>
    </row>
    <row r="21" ht="25.8" customHeight="true" spans="1:11">
      <c r="A21" s="90"/>
      <c r="B21" s="91"/>
      <c r="C21" s="91"/>
      <c r="D21" s="91"/>
      <c r="E21" s="96" t="s">
        <v>343</v>
      </c>
      <c r="F21" s="91" t="s">
        <v>344</v>
      </c>
      <c r="G21" s="91" t="s">
        <v>307</v>
      </c>
      <c r="H21" s="97">
        <v>0</v>
      </c>
      <c r="I21" s="97">
        <v>0</v>
      </c>
      <c r="J21" s="97">
        <f>H21-K21</f>
        <v>0</v>
      </c>
      <c r="K21" s="97">
        <v>0</v>
      </c>
    </row>
    <row r="22" ht="25.8" customHeight="true" spans="1:11">
      <c r="A22" s="90"/>
      <c r="B22" s="91"/>
      <c r="C22" s="91"/>
      <c r="D22" s="91"/>
      <c r="E22" s="96" t="s">
        <v>345</v>
      </c>
      <c r="F22" s="91" t="s">
        <v>346</v>
      </c>
      <c r="G22" s="91" t="s">
        <v>315</v>
      </c>
      <c r="H22" s="97">
        <v>0</v>
      </c>
      <c r="I22" s="97">
        <v>140160000</v>
      </c>
      <c r="J22" s="97">
        <f>H22-K22</f>
        <v>-26520000</v>
      </c>
      <c r="K22" s="97">
        <v>26520000</v>
      </c>
    </row>
    <row r="23" ht="25.8" customHeight="true" spans="1:11">
      <c r="A23" s="90"/>
      <c r="B23" s="91"/>
      <c r="C23" s="91"/>
      <c r="D23" s="91" t="s">
        <v>316</v>
      </c>
      <c r="E23" s="98" t="s">
        <v>317</v>
      </c>
      <c r="F23" s="99" t="s">
        <v>347</v>
      </c>
      <c r="G23" s="99" t="s">
        <v>319</v>
      </c>
      <c r="H23" s="97">
        <v>0</v>
      </c>
      <c r="I23" s="97">
        <v>0</v>
      </c>
      <c r="J23" s="97">
        <f>H23-K23</f>
        <v>0</v>
      </c>
      <c r="K23" s="97">
        <v>0</v>
      </c>
    </row>
    <row r="24" ht="25.8" customHeight="true" spans="1:11">
      <c r="A24" s="90"/>
      <c r="B24" s="91"/>
      <c r="C24" s="91"/>
      <c r="D24" s="91" t="s">
        <v>320</v>
      </c>
      <c r="E24" s="100" t="s">
        <v>320</v>
      </c>
      <c r="F24" s="101" t="s">
        <v>348</v>
      </c>
      <c r="G24" s="101" t="s">
        <v>349</v>
      </c>
      <c r="H24" s="97">
        <f>IF(H18=0,0,H23/H18*100-100)</f>
        <v>0</v>
      </c>
      <c r="I24" s="97">
        <f>IF(I18=0,0,I23/I18*100-100)</f>
        <v>0</v>
      </c>
      <c r="J24" s="97">
        <f>IF(J18=0,0,J23/J18*100-100)</f>
        <v>0</v>
      </c>
      <c r="K24" s="97">
        <f>IF(K18=0,0,K23/K18*100-100)</f>
        <v>0</v>
      </c>
    </row>
    <row r="25" ht="25.8" customHeight="true" spans="1:11">
      <c r="A25" s="90"/>
      <c r="B25" s="91"/>
      <c r="C25" s="91" t="s">
        <v>323</v>
      </c>
      <c r="D25" s="91" t="s">
        <v>301</v>
      </c>
      <c r="E25" s="93" t="s">
        <v>302</v>
      </c>
      <c r="F25" s="94" t="s">
        <v>350</v>
      </c>
      <c r="G25" s="94" t="s">
        <v>351</v>
      </c>
      <c r="H25" s="97">
        <f>H18*(H26/100+1)</f>
        <v>0</v>
      </c>
      <c r="I25" s="97">
        <f>I18*(I26/100+1)</f>
        <v>0</v>
      </c>
      <c r="J25" s="97">
        <f>J18*(J26/100+1)</f>
        <v>0</v>
      </c>
      <c r="K25" s="97">
        <f>K18*(K26/100+1)</f>
        <v>0</v>
      </c>
    </row>
    <row r="26" ht="25.8" customHeight="true" spans="1:11">
      <c r="A26" s="90"/>
      <c r="B26" s="91"/>
      <c r="C26" s="91"/>
      <c r="D26" s="91"/>
      <c r="E26" s="96" t="s">
        <v>352</v>
      </c>
      <c r="F26" s="91" t="s">
        <v>353</v>
      </c>
      <c r="G26" s="91" t="s">
        <v>354</v>
      </c>
      <c r="H26" s="97">
        <v>62.61</v>
      </c>
      <c r="I26" s="97">
        <v>0</v>
      </c>
      <c r="J26" s="97">
        <v>66.67</v>
      </c>
      <c r="K26" s="97">
        <v>3.87</v>
      </c>
    </row>
    <row r="27" ht="25.8" customHeight="true" spans="1:11">
      <c r="A27" s="90"/>
      <c r="B27" s="91"/>
      <c r="C27" s="91"/>
      <c r="D27" s="91"/>
      <c r="E27" s="96" t="s">
        <v>355</v>
      </c>
      <c r="F27" s="91" t="s">
        <v>356</v>
      </c>
      <c r="G27" s="91" t="s">
        <v>357</v>
      </c>
      <c r="H27" s="97">
        <v>0</v>
      </c>
      <c r="I27" s="97">
        <v>0</v>
      </c>
      <c r="J27" s="97">
        <f>H27-K27</f>
        <v>0</v>
      </c>
      <c r="K27" s="97">
        <v>0</v>
      </c>
    </row>
    <row r="28" ht="25.8" customHeight="true" spans="1:11">
      <c r="A28" s="90"/>
      <c r="B28" s="91"/>
      <c r="C28" s="91"/>
      <c r="D28" s="91" t="s">
        <v>316</v>
      </c>
      <c r="E28" s="98" t="s">
        <v>317</v>
      </c>
      <c r="F28" s="99" t="s">
        <v>358</v>
      </c>
      <c r="G28" s="99" t="s">
        <v>319</v>
      </c>
      <c r="H28" s="97">
        <v>0</v>
      </c>
      <c r="I28" s="97">
        <v>0</v>
      </c>
      <c r="J28" s="97">
        <f>H28-K28</f>
        <v>0</v>
      </c>
      <c r="K28" s="97">
        <v>0</v>
      </c>
    </row>
    <row r="29" ht="25.8" customHeight="true" spans="1:11">
      <c r="A29" s="90"/>
      <c r="B29" s="91"/>
      <c r="C29" s="91"/>
      <c r="D29" s="91" t="s">
        <v>320</v>
      </c>
      <c r="E29" s="100" t="s">
        <v>320</v>
      </c>
      <c r="F29" s="101" t="s">
        <v>359</v>
      </c>
      <c r="G29" s="101" t="s">
        <v>360</v>
      </c>
      <c r="H29" s="97">
        <f>IF(H25=0,0,H28/H25*100-100)</f>
        <v>0</v>
      </c>
      <c r="I29" s="97">
        <f>IF(I25=0,0,I28/I25*100-100)</f>
        <v>0</v>
      </c>
      <c r="J29" s="97">
        <f>IF(J25=0,0,J28/J25*100-100)</f>
        <v>0</v>
      </c>
      <c r="K29" s="97">
        <f>IF(K25=0,0,K28/K25*100-100)</f>
        <v>0</v>
      </c>
    </row>
    <row r="30" ht="25.8" customHeight="true" spans="1:11">
      <c r="A30" s="90"/>
      <c r="B30" s="91" t="s">
        <v>361</v>
      </c>
      <c r="C30" s="91" t="s">
        <v>300</v>
      </c>
      <c r="D30" s="91" t="s">
        <v>301</v>
      </c>
      <c r="E30" s="102" t="s">
        <v>302</v>
      </c>
      <c r="F30" s="94" t="s">
        <v>362</v>
      </c>
      <c r="G30" s="94" t="s">
        <v>363</v>
      </c>
      <c r="H30" s="97">
        <f>IF(H6=0,0,H18/H6)</f>
        <v>0</v>
      </c>
      <c r="I30" s="97">
        <f>IF(I6=0,0,I18/I6)</f>
        <v>0</v>
      </c>
      <c r="J30" s="97">
        <f>IF(J6=0,0,J18/J6)</f>
        <v>0</v>
      </c>
      <c r="K30" s="97">
        <f>IF(K6=0,0,K18/K6)</f>
        <v>0</v>
      </c>
    </row>
    <row r="31" ht="25.8" customHeight="true" spans="1:11">
      <c r="A31" s="90"/>
      <c r="B31" s="91"/>
      <c r="C31" s="91"/>
      <c r="D31" s="91" t="s">
        <v>316</v>
      </c>
      <c r="E31" s="98" t="s">
        <v>317</v>
      </c>
      <c r="F31" s="99" t="s">
        <v>364</v>
      </c>
      <c r="G31" s="99" t="s">
        <v>365</v>
      </c>
      <c r="H31" s="97">
        <f>IF(H11=0,0,H23/H11)</f>
        <v>0</v>
      </c>
      <c r="I31" s="97">
        <f>IF(I11=0,0,I23/I11)</f>
        <v>0</v>
      </c>
      <c r="J31" s="97">
        <f>IF(J11=0,0,J23/J11)</f>
        <v>0</v>
      </c>
      <c r="K31" s="97">
        <f>IF(K11=0,0,K23/K11)</f>
        <v>0</v>
      </c>
    </row>
    <row r="32" ht="25.8" customHeight="true" spans="1:11">
      <c r="A32" s="90"/>
      <c r="B32" s="91"/>
      <c r="C32" s="91"/>
      <c r="D32" s="91" t="s">
        <v>320</v>
      </c>
      <c r="E32" s="100" t="s">
        <v>320</v>
      </c>
      <c r="F32" s="101" t="s">
        <v>366</v>
      </c>
      <c r="G32" s="101" t="s">
        <v>367</v>
      </c>
      <c r="H32" s="97">
        <f>IF(H30=0,0,H31/H30*100-100)</f>
        <v>0</v>
      </c>
      <c r="I32" s="97">
        <f>IF(I30=0,0,I31/I30*100-100)</f>
        <v>0</v>
      </c>
      <c r="J32" s="97">
        <f>IF(J30=0,0,J31/J30*100-100)</f>
        <v>0</v>
      </c>
      <c r="K32" s="97">
        <f>IF(K30=0,0,K31/K30*100-100)</f>
        <v>0</v>
      </c>
    </row>
    <row r="33" ht="25.8" customHeight="true" spans="1:11">
      <c r="A33" s="90"/>
      <c r="B33" s="91"/>
      <c r="C33" s="91" t="s">
        <v>323</v>
      </c>
      <c r="D33" s="91" t="s">
        <v>301</v>
      </c>
      <c r="E33" s="102" t="s">
        <v>302</v>
      </c>
      <c r="F33" s="94" t="s">
        <v>368</v>
      </c>
      <c r="G33" s="94" t="s">
        <v>369</v>
      </c>
      <c r="H33" s="97">
        <f>IF(H13=0,0,H25/H13)</f>
        <v>0</v>
      </c>
      <c r="I33" s="97">
        <f>IF(I13=0,0,I25/I13)</f>
        <v>0</v>
      </c>
      <c r="J33" s="97">
        <f>IF(J13=0,0,J25/J13)</f>
        <v>0</v>
      </c>
      <c r="K33" s="97">
        <f>IF(K13=0,0,K25/K13)</f>
        <v>0</v>
      </c>
    </row>
    <row r="34" ht="25.8" customHeight="true" spans="1:11">
      <c r="A34" s="90"/>
      <c r="B34" s="91"/>
      <c r="C34" s="91"/>
      <c r="D34" s="91" t="s">
        <v>316</v>
      </c>
      <c r="E34" s="98" t="s">
        <v>317</v>
      </c>
      <c r="F34" s="99" t="s">
        <v>370</v>
      </c>
      <c r="G34" s="99" t="s">
        <v>371</v>
      </c>
      <c r="H34" s="97">
        <f>IF(H16=0,0,H28/H16)</f>
        <v>0</v>
      </c>
      <c r="I34" s="97">
        <f>IF(I16=0,0,I28/I16)</f>
        <v>0</v>
      </c>
      <c r="J34" s="97">
        <f>IF(J16=0,0,J28/J16)</f>
        <v>0</v>
      </c>
      <c r="K34" s="97">
        <f>IF(K16=0,0,K28/K16)</f>
        <v>0</v>
      </c>
    </row>
    <row r="35" ht="25.8" customHeight="true" spans="1:11">
      <c r="A35" s="90"/>
      <c r="B35" s="91"/>
      <c r="C35" s="91"/>
      <c r="D35" s="91" t="s">
        <v>320</v>
      </c>
      <c r="E35" s="100" t="s">
        <v>320</v>
      </c>
      <c r="F35" s="101" t="s">
        <v>372</v>
      </c>
      <c r="G35" s="101" t="s">
        <v>373</v>
      </c>
      <c r="H35" s="97">
        <f>IF(H33=0,0,H34/H33*100-100)</f>
        <v>0</v>
      </c>
      <c r="I35" s="97">
        <f>IF(I33=0,0,I34/I33*100-100)</f>
        <v>0</v>
      </c>
      <c r="J35" s="97">
        <f>IF(J33=0,0,J34/J33*100-100)</f>
        <v>0</v>
      </c>
      <c r="K35" s="97">
        <f>IF(K33=0,0,K34/K33*100-100)</f>
        <v>0</v>
      </c>
    </row>
    <row r="36" ht="25.8" customHeight="true" spans="1:11">
      <c r="A36" s="90"/>
      <c r="B36" s="91" t="s">
        <v>374</v>
      </c>
      <c r="C36" s="91" t="s">
        <v>300</v>
      </c>
      <c r="D36" s="91" t="s">
        <v>316</v>
      </c>
      <c r="E36" s="103" t="s">
        <v>375</v>
      </c>
      <c r="F36" s="91" t="s">
        <v>376</v>
      </c>
      <c r="G36" s="91" t="s">
        <v>319</v>
      </c>
      <c r="H36" s="91" t="s">
        <v>90</v>
      </c>
      <c r="I36" s="97">
        <v>0</v>
      </c>
      <c r="J36" s="91" t="s">
        <v>90</v>
      </c>
      <c r="K36" s="91" t="s">
        <v>90</v>
      </c>
    </row>
    <row r="37" ht="25.8" customHeight="true" spans="1:11">
      <c r="A37" s="90"/>
      <c r="B37" s="91"/>
      <c r="C37" s="91"/>
      <c r="D37" s="91"/>
      <c r="E37" s="103" t="s">
        <v>377</v>
      </c>
      <c r="F37" s="91" t="s">
        <v>378</v>
      </c>
      <c r="G37" s="91" t="s">
        <v>319</v>
      </c>
      <c r="H37" s="91" t="s">
        <v>90</v>
      </c>
      <c r="I37" s="91" t="s">
        <v>90</v>
      </c>
      <c r="J37" s="97">
        <v>0</v>
      </c>
      <c r="K37" s="97">
        <v>0</v>
      </c>
    </row>
    <row r="38" ht="25.8" customHeight="true" spans="1:11">
      <c r="A38" s="90"/>
      <c r="B38" s="91"/>
      <c r="C38" s="91" t="s">
        <v>323</v>
      </c>
      <c r="D38" s="91" t="s">
        <v>316</v>
      </c>
      <c r="E38" s="103" t="s">
        <v>379</v>
      </c>
      <c r="F38" s="91" t="s">
        <v>380</v>
      </c>
      <c r="G38" s="91" t="s">
        <v>319</v>
      </c>
      <c r="H38" s="91" t="s">
        <v>90</v>
      </c>
      <c r="I38" s="97">
        <v>0</v>
      </c>
      <c r="J38" s="91" t="s">
        <v>90</v>
      </c>
      <c r="K38" s="91" t="s">
        <v>90</v>
      </c>
    </row>
    <row r="39" ht="25.8" customHeight="true" spans="1:11">
      <c r="A39" s="90"/>
      <c r="B39" s="91"/>
      <c r="C39" s="91"/>
      <c r="D39" s="91"/>
      <c r="E39" s="103" t="s">
        <v>381</v>
      </c>
      <c r="F39" s="91" t="s">
        <v>382</v>
      </c>
      <c r="G39" s="91" t="s">
        <v>319</v>
      </c>
      <c r="H39" s="91" t="s">
        <v>90</v>
      </c>
      <c r="I39" s="91" t="s">
        <v>90</v>
      </c>
      <c r="J39" s="97">
        <v>0</v>
      </c>
      <c r="K39" s="97">
        <v>0</v>
      </c>
    </row>
    <row r="40" ht="25.8" customHeight="true" spans="1:11">
      <c r="A40" s="92"/>
      <c r="B40" s="91" t="s">
        <v>383</v>
      </c>
      <c r="C40" s="91" t="s">
        <v>300</v>
      </c>
      <c r="D40" s="91" t="s">
        <v>301</v>
      </c>
      <c r="E40" s="102" t="s">
        <v>302</v>
      </c>
      <c r="F40" s="94" t="s">
        <v>384</v>
      </c>
      <c r="G40" s="94" t="s">
        <v>385</v>
      </c>
      <c r="H40" s="97">
        <f>I40+J40+K40</f>
        <v>0</v>
      </c>
      <c r="I40" s="97">
        <f>I18*I36/100</f>
        <v>0</v>
      </c>
      <c r="J40" s="97">
        <f>J18*J37/100</f>
        <v>0</v>
      </c>
      <c r="K40" s="97">
        <f>K18*K37/100</f>
        <v>0</v>
      </c>
    </row>
    <row r="41" ht="25.8" customHeight="true" spans="1:11">
      <c r="A41" s="92"/>
      <c r="B41" s="91"/>
      <c r="C41" s="91"/>
      <c r="D41" s="91" t="s">
        <v>316</v>
      </c>
      <c r="E41" s="98" t="s">
        <v>317</v>
      </c>
      <c r="F41" s="99" t="s">
        <v>386</v>
      </c>
      <c r="G41" s="99" t="s">
        <v>387</v>
      </c>
      <c r="H41" s="97">
        <v>0</v>
      </c>
      <c r="I41" s="91" t="s">
        <v>90</v>
      </c>
      <c r="J41" s="91" t="s">
        <v>90</v>
      </c>
      <c r="K41" s="91" t="s">
        <v>90</v>
      </c>
    </row>
    <row r="42" ht="25.8" customHeight="true" spans="1:11">
      <c r="A42" s="92"/>
      <c r="B42" s="91"/>
      <c r="C42" s="91"/>
      <c r="D42" s="91" t="s">
        <v>320</v>
      </c>
      <c r="E42" s="100" t="s">
        <v>320</v>
      </c>
      <c r="F42" s="101" t="s">
        <v>388</v>
      </c>
      <c r="G42" s="101" t="s">
        <v>389</v>
      </c>
      <c r="H42" s="97">
        <f>IF(H40=0,0,H41/H40*100-100)</f>
        <v>0</v>
      </c>
      <c r="I42" s="91" t="s">
        <v>90</v>
      </c>
      <c r="J42" s="91" t="s">
        <v>90</v>
      </c>
      <c r="K42" s="91" t="s">
        <v>90</v>
      </c>
    </row>
    <row r="43" ht="25.8" customHeight="true" spans="1:11">
      <c r="A43" s="92"/>
      <c r="B43" s="91"/>
      <c r="C43" s="91" t="s">
        <v>323</v>
      </c>
      <c r="D43" s="91" t="s">
        <v>301</v>
      </c>
      <c r="E43" s="102" t="s">
        <v>302</v>
      </c>
      <c r="F43" s="94" t="s">
        <v>390</v>
      </c>
      <c r="G43" s="94" t="s">
        <v>391</v>
      </c>
      <c r="H43" s="97">
        <f>I43+J43+K43</f>
        <v>0</v>
      </c>
      <c r="I43" s="97">
        <f>I25*I38/100</f>
        <v>0</v>
      </c>
      <c r="J43" s="97">
        <f>J25*J39/100</f>
        <v>0</v>
      </c>
      <c r="K43" s="97">
        <f>K25*K39/100</f>
        <v>0</v>
      </c>
    </row>
    <row r="44" ht="25.8" customHeight="true" spans="1:11">
      <c r="A44" s="92"/>
      <c r="B44" s="91"/>
      <c r="C44" s="91"/>
      <c r="D44" s="91" t="s">
        <v>316</v>
      </c>
      <c r="E44" s="98" t="s">
        <v>317</v>
      </c>
      <c r="F44" s="99" t="s">
        <v>392</v>
      </c>
      <c r="G44" s="99" t="s">
        <v>393</v>
      </c>
      <c r="H44" s="97">
        <v>0</v>
      </c>
      <c r="I44" s="91" t="s">
        <v>90</v>
      </c>
      <c r="J44" s="91" t="s">
        <v>90</v>
      </c>
      <c r="K44" s="91" t="s">
        <v>90</v>
      </c>
    </row>
    <row r="45" ht="25.8" customHeight="true" spans="1:11">
      <c r="A45" s="92"/>
      <c r="B45" s="91"/>
      <c r="C45" s="91"/>
      <c r="D45" s="91" t="s">
        <v>320</v>
      </c>
      <c r="E45" s="100" t="s">
        <v>320</v>
      </c>
      <c r="F45" s="101" t="s">
        <v>394</v>
      </c>
      <c r="G45" s="101" t="s">
        <v>395</v>
      </c>
      <c r="H45" s="97">
        <f>IF(H43=0,0,H44/H43*100-100)</f>
        <v>0</v>
      </c>
      <c r="I45" s="91" t="s">
        <v>90</v>
      </c>
      <c r="J45" s="91" t="s">
        <v>90</v>
      </c>
      <c r="K45" s="91" t="s">
        <v>90</v>
      </c>
    </row>
    <row r="46" ht="25.8" customHeight="true" spans="1:11">
      <c r="A46" s="92"/>
      <c r="B46" s="91" t="s">
        <v>396</v>
      </c>
      <c r="C46" s="91" t="s">
        <v>300</v>
      </c>
      <c r="D46" s="91" t="s">
        <v>301</v>
      </c>
      <c r="E46" s="93" t="s">
        <v>302</v>
      </c>
      <c r="F46" s="94" t="s">
        <v>397</v>
      </c>
      <c r="G46" s="94" t="s">
        <v>398</v>
      </c>
      <c r="H46" s="97">
        <v>0</v>
      </c>
      <c r="I46" s="91" t="s">
        <v>90</v>
      </c>
      <c r="J46" s="91" t="s">
        <v>90</v>
      </c>
      <c r="K46" s="91" t="s">
        <v>90</v>
      </c>
    </row>
    <row r="47" ht="25.8" customHeight="true" spans="1:11">
      <c r="A47" s="92"/>
      <c r="B47" s="91"/>
      <c r="C47" s="91"/>
      <c r="D47" s="91"/>
      <c r="E47" s="96" t="s">
        <v>399</v>
      </c>
      <c r="F47" s="91" t="s">
        <v>400</v>
      </c>
      <c r="G47" s="91" t="s">
        <v>401</v>
      </c>
      <c r="H47" s="97">
        <f>IF(H48=0,0,H50/H48)*100</f>
        <v>0</v>
      </c>
      <c r="I47" s="91" t="s">
        <v>90</v>
      </c>
      <c r="J47" s="91" t="s">
        <v>90</v>
      </c>
      <c r="K47" s="91" t="s">
        <v>90</v>
      </c>
    </row>
    <row r="48" ht="25.8" customHeight="true" spans="1:11">
      <c r="A48" s="92"/>
      <c r="B48" s="91"/>
      <c r="C48" s="91"/>
      <c r="D48" s="91"/>
      <c r="E48" s="103" t="s">
        <v>402</v>
      </c>
      <c r="F48" s="91" t="s">
        <v>403</v>
      </c>
      <c r="G48" s="91" t="s">
        <v>404</v>
      </c>
      <c r="H48" s="97">
        <f>H49-H51-H52+H50</f>
        <v>0</v>
      </c>
      <c r="I48" s="91" t="s">
        <v>90</v>
      </c>
      <c r="J48" s="91" t="s">
        <v>90</v>
      </c>
      <c r="K48" s="91" t="s">
        <v>90</v>
      </c>
    </row>
    <row r="49" ht="25.8" customHeight="true" spans="1:11">
      <c r="A49" s="92"/>
      <c r="B49" s="91"/>
      <c r="C49" s="91"/>
      <c r="D49" s="91"/>
      <c r="E49" s="103" t="s">
        <v>405</v>
      </c>
      <c r="F49" s="91" t="s">
        <v>406</v>
      </c>
      <c r="G49" s="91" t="s">
        <v>407</v>
      </c>
      <c r="H49" s="97">
        <v>0</v>
      </c>
      <c r="I49" s="91" t="s">
        <v>90</v>
      </c>
      <c r="J49" s="91" t="s">
        <v>90</v>
      </c>
      <c r="K49" s="91" t="s">
        <v>90</v>
      </c>
    </row>
    <row r="50" ht="25.8" customHeight="true" spans="1:11">
      <c r="A50" s="92"/>
      <c r="B50" s="56"/>
      <c r="C50" s="56"/>
      <c r="D50" s="56"/>
      <c r="E50" s="103" t="s">
        <v>408</v>
      </c>
      <c r="F50" s="91" t="s">
        <v>409</v>
      </c>
      <c r="G50" s="91" t="s">
        <v>410</v>
      </c>
      <c r="H50" s="97">
        <v>0</v>
      </c>
      <c r="I50" s="91" t="s">
        <v>90</v>
      </c>
      <c r="J50" s="91" t="s">
        <v>90</v>
      </c>
      <c r="K50" s="91" t="s">
        <v>90</v>
      </c>
    </row>
    <row r="51" ht="25.8" customHeight="true" spans="1:11">
      <c r="A51" s="92"/>
      <c r="B51" s="91"/>
      <c r="C51" s="91"/>
      <c r="D51" s="91"/>
      <c r="E51" s="103" t="s">
        <v>411</v>
      </c>
      <c r="F51" s="91" t="s">
        <v>412</v>
      </c>
      <c r="G51" s="91" t="s">
        <v>410</v>
      </c>
      <c r="H51" s="97">
        <v>0</v>
      </c>
      <c r="I51" s="91" t="s">
        <v>90</v>
      </c>
      <c r="J51" s="91" t="s">
        <v>90</v>
      </c>
      <c r="K51" s="91" t="s">
        <v>90</v>
      </c>
    </row>
    <row r="52" ht="25.8" customHeight="true" spans="1:11">
      <c r="A52" s="92"/>
      <c r="B52" s="91"/>
      <c r="C52" s="91"/>
      <c r="D52" s="91"/>
      <c r="E52" s="103" t="s">
        <v>413</v>
      </c>
      <c r="F52" s="91" t="s">
        <v>414</v>
      </c>
      <c r="G52" s="91" t="s">
        <v>410</v>
      </c>
      <c r="H52" s="97">
        <v>0</v>
      </c>
      <c r="I52" s="91" t="s">
        <v>90</v>
      </c>
      <c r="J52" s="91" t="s">
        <v>90</v>
      </c>
      <c r="K52" s="91" t="s">
        <v>90</v>
      </c>
    </row>
    <row r="53" ht="25.8" customHeight="true" spans="1:11">
      <c r="A53" s="92"/>
      <c r="B53" s="91"/>
      <c r="C53" s="91"/>
      <c r="D53" s="91"/>
      <c r="E53" s="103" t="s">
        <v>415</v>
      </c>
      <c r="F53" s="91" t="s">
        <v>416</v>
      </c>
      <c r="G53" s="91" t="s">
        <v>417</v>
      </c>
      <c r="H53" s="104">
        <f>IF(H93=0,0,1.91)</f>
        <v>0</v>
      </c>
      <c r="I53" s="91" t="s">
        <v>90</v>
      </c>
      <c r="J53" s="91" t="s">
        <v>90</v>
      </c>
      <c r="K53" s="91" t="s">
        <v>90</v>
      </c>
    </row>
    <row r="54" ht="25.8" customHeight="true" spans="1:11">
      <c r="A54" s="92"/>
      <c r="B54" s="91"/>
      <c r="C54" s="91"/>
      <c r="D54" s="91" t="s">
        <v>316</v>
      </c>
      <c r="E54" s="98" t="s">
        <v>317</v>
      </c>
      <c r="F54" s="99" t="s">
        <v>418</v>
      </c>
      <c r="G54" s="99" t="s">
        <v>319</v>
      </c>
      <c r="H54" s="97">
        <v>0</v>
      </c>
      <c r="I54" s="91" t="s">
        <v>90</v>
      </c>
      <c r="J54" s="91" t="s">
        <v>90</v>
      </c>
      <c r="K54" s="91" t="s">
        <v>90</v>
      </c>
    </row>
    <row r="55" ht="25.8" customHeight="true" spans="1:11">
      <c r="A55" s="92"/>
      <c r="B55" s="91"/>
      <c r="C55" s="91"/>
      <c r="D55" s="91" t="s">
        <v>320</v>
      </c>
      <c r="E55" s="100" t="s">
        <v>320</v>
      </c>
      <c r="F55" s="101" t="s">
        <v>419</v>
      </c>
      <c r="G55" s="101" t="s">
        <v>420</v>
      </c>
      <c r="H55" s="97">
        <f>IF(H46=0,0,H54*100/H46-100)</f>
        <v>0</v>
      </c>
      <c r="I55" s="91" t="s">
        <v>90</v>
      </c>
      <c r="J55" s="91" t="s">
        <v>90</v>
      </c>
      <c r="K55" s="91" t="s">
        <v>90</v>
      </c>
    </row>
    <row r="56" ht="25.8" customHeight="true" spans="1:11">
      <c r="A56" s="92"/>
      <c r="B56" s="91"/>
      <c r="C56" s="91" t="s">
        <v>323</v>
      </c>
      <c r="D56" s="91" t="s">
        <v>301</v>
      </c>
      <c r="E56" s="102" t="s">
        <v>302</v>
      </c>
      <c r="F56" s="94" t="s">
        <v>421</v>
      </c>
      <c r="G56" s="94" t="s">
        <v>422</v>
      </c>
      <c r="H56" s="97">
        <v>0</v>
      </c>
      <c r="I56" s="91" t="s">
        <v>90</v>
      </c>
      <c r="J56" s="91" t="s">
        <v>90</v>
      </c>
      <c r="K56" s="91" t="s">
        <v>90</v>
      </c>
    </row>
    <row r="57" ht="25.8" customHeight="true" spans="1:11">
      <c r="A57" s="92"/>
      <c r="B57" s="91"/>
      <c r="C57" s="91"/>
      <c r="D57" s="91" t="s">
        <v>316</v>
      </c>
      <c r="E57" s="98" t="s">
        <v>317</v>
      </c>
      <c r="F57" s="99" t="s">
        <v>423</v>
      </c>
      <c r="G57" s="99" t="s">
        <v>319</v>
      </c>
      <c r="H57" s="97">
        <v>0</v>
      </c>
      <c r="I57" s="91" t="s">
        <v>90</v>
      </c>
      <c r="J57" s="91" t="s">
        <v>90</v>
      </c>
      <c r="K57" s="91" t="s">
        <v>90</v>
      </c>
    </row>
    <row r="58" ht="25.8" customHeight="true" spans="1:11">
      <c r="A58" s="92"/>
      <c r="B58" s="91"/>
      <c r="C58" s="91"/>
      <c r="D58" s="91" t="s">
        <v>320</v>
      </c>
      <c r="E58" s="100" t="s">
        <v>320</v>
      </c>
      <c r="F58" s="101" t="s">
        <v>424</v>
      </c>
      <c r="G58" s="101" t="s">
        <v>425</v>
      </c>
      <c r="H58" s="97">
        <f>IF(H56=0,0,H57*100/H56-100)</f>
        <v>0</v>
      </c>
      <c r="I58" s="91" t="s">
        <v>90</v>
      </c>
      <c r="J58" s="91" t="s">
        <v>90</v>
      </c>
      <c r="K58" s="91" t="s">
        <v>90</v>
      </c>
    </row>
    <row r="59" ht="25.8" customHeight="true" spans="1:11">
      <c r="A59" s="92"/>
      <c r="B59" s="91" t="s">
        <v>426</v>
      </c>
      <c r="C59" s="91" t="s">
        <v>300</v>
      </c>
      <c r="D59" s="91" t="s">
        <v>301</v>
      </c>
      <c r="E59" s="102" t="s">
        <v>302</v>
      </c>
      <c r="F59" s="94" t="s">
        <v>427</v>
      </c>
      <c r="G59" s="94" t="s">
        <v>428</v>
      </c>
      <c r="H59" s="97">
        <f>H40-H46</f>
        <v>0</v>
      </c>
      <c r="I59" s="91" t="s">
        <v>90</v>
      </c>
      <c r="J59" s="91" t="s">
        <v>90</v>
      </c>
      <c r="K59" s="91" t="s">
        <v>90</v>
      </c>
    </row>
    <row r="60" ht="25.8" customHeight="true" spans="1:11">
      <c r="A60" s="92"/>
      <c r="B60" s="91"/>
      <c r="C60" s="91"/>
      <c r="D60" s="91" t="s">
        <v>316</v>
      </c>
      <c r="E60" s="98" t="s">
        <v>317</v>
      </c>
      <c r="F60" s="99" t="s">
        <v>429</v>
      </c>
      <c r="G60" s="99" t="s">
        <v>319</v>
      </c>
      <c r="H60" s="97">
        <v>0</v>
      </c>
      <c r="I60" s="91" t="s">
        <v>90</v>
      </c>
      <c r="J60" s="91" t="s">
        <v>90</v>
      </c>
      <c r="K60" s="91" t="s">
        <v>90</v>
      </c>
    </row>
    <row r="61" ht="25.8" customHeight="true" spans="1:11">
      <c r="A61" s="92"/>
      <c r="B61" s="91"/>
      <c r="C61" s="91"/>
      <c r="D61" s="91" t="s">
        <v>320</v>
      </c>
      <c r="E61" s="100" t="s">
        <v>320</v>
      </c>
      <c r="F61" s="101" t="s">
        <v>430</v>
      </c>
      <c r="G61" s="101" t="s">
        <v>431</v>
      </c>
      <c r="H61" s="97">
        <f>IF(H59=0,0,H60/H59-1)*100</f>
        <v>0</v>
      </c>
      <c r="I61" s="91" t="s">
        <v>90</v>
      </c>
      <c r="J61" s="91" t="s">
        <v>90</v>
      </c>
      <c r="K61" s="91" t="s">
        <v>90</v>
      </c>
    </row>
    <row r="62" ht="25.8" customHeight="true" spans="1:11">
      <c r="A62" s="92"/>
      <c r="B62" s="91"/>
      <c r="C62" s="91" t="s">
        <v>323</v>
      </c>
      <c r="D62" s="91" t="s">
        <v>301</v>
      </c>
      <c r="E62" s="102" t="s">
        <v>302</v>
      </c>
      <c r="F62" s="94" t="s">
        <v>432</v>
      </c>
      <c r="G62" s="94" t="s">
        <v>433</v>
      </c>
      <c r="H62" s="97">
        <f>H43-H56</f>
        <v>0</v>
      </c>
      <c r="I62" s="91" t="s">
        <v>90</v>
      </c>
      <c r="J62" s="91" t="s">
        <v>90</v>
      </c>
      <c r="K62" s="91" t="s">
        <v>90</v>
      </c>
    </row>
    <row r="63" ht="25.8" customHeight="true" spans="1:11">
      <c r="A63" s="92"/>
      <c r="B63" s="91"/>
      <c r="C63" s="91"/>
      <c r="D63" s="91" t="s">
        <v>316</v>
      </c>
      <c r="E63" s="98" t="s">
        <v>317</v>
      </c>
      <c r="F63" s="99" t="s">
        <v>434</v>
      </c>
      <c r="G63" s="99" t="s">
        <v>319</v>
      </c>
      <c r="H63" s="97">
        <v>0</v>
      </c>
      <c r="I63" s="91" t="s">
        <v>90</v>
      </c>
      <c r="J63" s="91" t="s">
        <v>90</v>
      </c>
      <c r="K63" s="91" t="s">
        <v>90</v>
      </c>
    </row>
    <row r="64" ht="25.8" customHeight="true" spans="1:11">
      <c r="A64" s="92"/>
      <c r="B64" s="91"/>
      <c r="C64" s="91"/>
      <c r="D64" s="91" t="s">
        <v>320</v>
      </c>
      <c r="E64" s="100" t="s">
        <v>320</v>
      </c>
      <c r="F64" s="101" t="s">
        <v>435</v>
      </c>
      <c r="G64" s="101" t="s">
        <v>436</v>
      </c>
      <c r="H64" s="97">
        <f>IF(H62=0,0,H63/H62-1)*100</f>
        <v>0</v>
      </c>
      <c r="I64" s="91" t="s">
        <v>90</v>
      </c>
      <c r="J64" s="91" t="s">
        <v>90</v>
      </c>
      <c r="K64" s="91" t="s">
        <v>90</v>
      </c>
    </row>
    <row r="65" ht="25.8" customHeight="true" spans="1:11">
      <c r="A65" s="92"/>
      <c r="B65" s="91" t="s">
        <v>437</v>
      </c>
      <c r="C65" s="91" t="s">
        <v>300</v>
      </c>
      <c r="D65" s="91" t="s">
        <v>301</v>
      </c>
      <c r="E65" s="93" t="s">
        <v>302</v>
      </c>
      <c r="F65" s="94" t="s">
        <v>438</v>
      </c>
      <c r="G65" s="94" t="s">
        <v>439</v>
      </c>
      <c r="H65" s="97">
        <f>H66*H67/100</f>
        <v>0</v>
      </c>
      <c r="I65" s="91" t="s">
        <v>90</v>
      </c>
      <c r="J65" s="91" t="s">
        <v>90</v>
      </c>
      <c r="K65" s="91" t="s">
        <v>90</v>
      </c>
    </row>
    <row r="66" ht="25.8" customHeight="true" spans="1:11">
      <c r="A66" s="92"/>
      <c r="B66" s="91"/>
      <c r="C66" s="91"/>
      <c r="D66" s="91"/>
      <c r="E66" s="96" t="s">
        <v>440</v>
      </c>
      <c r="F66" s="91" t="s">
        <v>441</v>
      </c>
      <c r="G66" s="91" t="s">
        <v>410</v>
      </c>
      <c r="H66" s="97">
        <v>2770000</v>
      </c>
      <c r="I66" s="91" t="s">
        <v>90</v>
      </c>
      <c r="J66" s="91" t="s">
        <v>90</v>
      </c>
      <c r="K66" s="91" t="s">
        <v>90</v>
      </c>
    </row>
    <row r="67" ht="25.8" customHeight="true" spans="1:11">
      <c r="A67" s="92"/>
      <c r="B67" s="91"/>
      <c r="C67" s="91"/>
      <c r="D67" s="91"/>
      <c r="E67" s="103" t="s">
        <v>442</v>
      </c>
      <c r="F67" s="91" t="s">
        <v>443</v>
      </c>
      <c r="G67" s="91" t="s">
        <v>444</v>
      </c>
      <c r="H67" s="97">
        <f>(IF(H68=0,0,H51/H68)+IF(H69=0,0,H70/H69))/2*100</f>
        <v>0</v>
      </c>
      <c r="I67" s="91" t="s">
        <v>90</v>
      </c>
      <c r="J67" s="91" t="s">
        <v>90</v>
      </c>
      <c r="K67" s="91" t="s">
        <v>90</v>
      </c>
    </row>
    <row r="68" ht="25.8" customHeight="true" spans="1:11">
      <c r="A68" s="92"/>
      <c r="B68" s="91"/>
      <c r="C68" s="91"/>
      <c r="D68" s="91"/>
      <c r="E68" s="103" t="s">
        <v>445</v>
      </c>
      <c r="F68" s="91" t="s">
        <v>446</v>
      </c>
      <c r="G68" s="91" t="s">
        <v>410</v>
      </c>
      <c r="H68" s="97">
        <v>0</v>
      </c>
      <c r="I68" s="91" t="s">
        <v>90</v>
      </c>
      <c r="J68" s="91" t="s">
        <v>90</v>
      </c>
      <c r="K68" s="91" t="s">
        <v>90</v>
      </c>
    </row>
    <row r="69" ht="25.8" customHeight="true" spans="1:11">
      <c r="A69" s="92"/>
      <c r="B69" s="91"/>
      <c r="C69" s="91"/>
      <c r="D69" s="91"/>
      <c r="E69" s="103" t="s">
        <v>447</v>
      </c>
      <c r="F69" s="91" t="s">
        <v>448</v>
      </c>
      <c r="G69" s="91" t="s">
        <v>449</v>
      </c>
      <c r="H69" s="97">
        <v>1110000</v>
      </c>
      <c r="I69" s="91" t="s">
        <v>90</v>
      </c>
      <c r="J69" s="91" t="s">
        <v>90</v>
      </c>
      <c r="K69" s="91" t="s">
        <v>90</v>
      </c>
    </row>
    <row r="70" ht="25.8" customHeight="true" spans="1:11">
      <c r="A70" s="92"/>
      <c r="B70" s="91"/>
      <c r="C70" s="91"/>
      <c r="D70" s="91"/>
      <c r="E70" s="103" t="s">
        <v>450</v>
      </c>
      <c r="F70" s="91" t="s">
        <v>451</v>
      </c>
      <c r="G70" s="91" t="s">
        <v>449</v>
      </c>
      <c r="H70" s="97">
        <v>0</v>
      </c>
      <c r="I70" s="91" t="s">
        <v>90</v>
      </c>
      <c r="J70" s="91" t="s">
        <v>90</v>
      </c>
      <c r="K70" s="91" t="s">
        <v>90</v>
      </c>
    </row>
    <row r="71" ht="25.8" customHeight="true" spans="1:11">
      <c r="A71" s="92"/>
      <c r="B71" s="91"/>
      <c r="C71" s="91"/>
      <c r="D71" s="91" t="s">
        <v>316</v>
      </c>
      <c r="E71" s="107" t="s">
        <v>317</v>
      </c>
      <c r="F71" s="99" t="s">
        <v>452</v>
      </c>
      <c r="G71" s="99" t="s">
        <v>453</v>
      </c>
      <c r="H71" s="97">
        <v>0</v>
      </c>
      <c r="I71" s="91" t="s">
        <v>90</v>
      </c>
      <c r="J71" s="91" t="s">
        <v>90</v>
      </c>
      <c r="K71" s="91" t="s">
        <v>90</v>
      </c>
    </row>
    <row r="72" ht="25.8" customHeight="true" spans="1:11">
      <c r="A72" s="92"/>
      <c r="B72" s="91"/>
      <c r="C72" s="91"/>
      <c r="D72" s="91" t="s">
        <v>320</v>
      </c>
      <c r="E72" s="100" t="s">
        <v>320</v>
      </c>
      <c r="F72" s="101" t="s">
        <v>454</v>
      </c>
      <c r="G72" s="101" t="s">
        <v>455</v>
      </c>
      <c r="H72" s="97">
        <f>IF(H65=0,0,H71/H65*100-100)</f>
        <v>0</v>
      </c>
      <c r="I72" s="91" t="s">
        <v>90</v>
      </c>
      <c r="J72" s="91" t="s">
        <v>90</v>
      </c>
      <c r="K72" s="91" t="s">
        <v>90</v>
      </c>
    </row>
    <row r="73" ht="25.8" customHeight="true" spans="1:11">
      <c r="A73" s="92"/>
      <c r="B73" s="91"/>
      <c r="C73" s="91" t="s">
        <v>323</v>
      </c>
      <c r="D73" s="91" t="s">
        <v>301</v>
      </c>
      <c r="E73" s="102" t="s">
        <v>302</v>
      </c>
      <c r="F73" s="94" t="s">
        <v>456</v>
      </c>
      <c r="G73" s="94" t="s">
        <v>457</v>
      </c>
      <c r="H73" s="97">
        <f>H74*H75/100</f>
        <v>0</v>
      </c>
      <c r="I73" s="91" t="s">
        <v>90</v>
      </c>
      <c r="J73" s="91" t="s">
        <v>90</v>
      </c>
      <c r="K73" s="91" t="s">
        <v>90</v>
      </c>
    </row>
    <row r="74" ht="25.8" customHeight="true" spans="1:11">
      <c r="A74" s="92"/>
      <c r="B74" s="91"/>
      <c r="C74" s="91"/>
      <c r="D74" s="91"/>
      <c r="E74" s="103" t="s">
        <v>458</v>
      </c>
      <c r="F74" s="91" t="s">
        <v>459</v>
      </c>
      <c r="G74" s="91" t="s">
        <v>460</v>
      </c>
      <c r="H74" s="97">
        <f>H66-H65+H46</f>
        <v>2770000</v>
      </c>
      <c r="I74" s="91" t="s">
        <v>90</v>
      </c>
      <c r="J74" s="91" t="s">
        <v>90</v>
      </c>
      <c r="K74" s="91" t="s">
        <v>90</v>
      </c>
    </row>
    <row r="75" ht="25.8" customHeight="true" spans="1:11">
      <c r="A75" s="92"/>
      <c r="B75" s="91"/>
      <c r="C75" s="91"/>
      <c r="D75" s="91"/>
      <c r="E75" s="103" t="s">
        <v>461</v>
      </c>
      <c r="F75" s="91" t="s">
        <v>462</v>
      </c>
      <c r="G75" s="91" t="s">
        <v>463</v>
      </c>
      <c r="H75" s="97">
        <f>(IF(H66=0,0,H65/H66)+IF(H68=0,0,H51/H68))/2*100</f>
        <v>0</v>
      </c>
      <c r="I75" s="91" t="s">
        <v>90</v>
      </c>
      <c r="J75" s="91" t="s">
        <v>90</v>
      </c>
      <c r="K75" s="91" t="s">
        <v>90</v>
      </c>
    </row>
    <row r="76" ht="25.8" customHeight="true" spans="1:11">
      <c r="A76" s="92"/>
      <c r="B76" s="91"/>
      <c r="C76" s="91"/>
      <c r="D76" s="91" t="s">
        <v>316</v>
      </c>
      <c r="E76" s="107" t="s">
        <v>317</v>
      </c>
      <c r="F76" s="99" t="s">
        <v>464</v>
      </c>
      <c r="G76" s="99" t="s">
        <v>453</v>
      </c>
      <c r="H76" s="97">
        <v>0</v>
      </c>
      <c r="I76" s="91" t="s">
        <v>90</v>
      </c>
      <c r="J76" s="91" t="s">
        <v>90</v>
      </c>
      <c r="K76" s="91" t="s">
        <v>90</v>
      </c>
    </row>
    <row r="77" ht="25.8" customHeight="true" spans="1:11">
      <c r="A77" s="92"/>
      <c r="B77" s="91"/>
      <c r="C77" s="91"/>
      <c r="D77" s="91" t="s">
        <v>320</v>
      </c>
      <c r="E77" s="100" t="s">
        <v>320</v>
      </c>
      <c r="F77" s="101" t="s">
        <v>465</v>
      </c>
      <c r="G77" s="101" t="s">
        <v>466</v>
      </c>
      <c r="H77" s="97">
        <f>IF(H73=0,0,H76/H73*100-100)</f>
        <v>0</v>
      </c>
      <c r="I77" s="91" t="s">
        <v>90</v>
      </c>
      <c r="J77" s="91" t="s">
        <v>90</v>
      </c>
      <c r="K77" s="91" t="s">
        <v>90</v>
      </c>
    </row>
    <row r="78" ht="25.8" customHeight="true" spans="1:11">
      <c r="A78" s="92"/>
      <c r="B78" s="91" t="s">
        <v>467</v>
      </c>
      <c r="C78" s="91" t="s">
        <v>300</v>
      </c>
      <c r="D78" s="91" t="s">
        <v>301</v>
      </c>
      <c r="E78" s="102" t="s">
        <v>302</v>
      </c>
      <c r="F78" s="94" t="s">
        <v>468</v>
      </c>
      <c r="G78" s="94" t="s">
        <v>469</v>
      </c>
      <c r="H78" s="97" t="e">
        <f>(H59+H65)/(1-H79/100)-(H59+H65)</f>
        <v>#DIV/0!</v>
      </c>
      <c r="I78" s="91" t="s">
        <v>90</v>
      </c>
      <c r="J78" s="91" t="s">
        <v>90</v>
      </c>
      <c r="K78" s="91" t="s">
        <v>90</v>
      </c>
    </row>
    <row r="79" ht="25.8" customHeight="true" spans="1:11">
      <c r="A79" s="92"/>
      <c r="B79" s="91"/>
      <c r="C79" s="91"/>
      <c r="D79" s="91"/>
      <c r="E79" s="103" t="s">
        <v>470</v>
      </c>
      <c r="F79" s="91" t="s">
        <v>471</v>
      </c>
      <c r="G79" s="91" t="s">
        <v>472</v>
      </c>
      <c r="H79" s="97" t="e">
        <f>(H52/H80+H81/H82)/2*100</f>
        <v>#DIV/0!</v>
      </c>
      <c r="I79" s="91" t="s">
        <v>90</v>
      </c>
      <c r="J79" s="91" t="s">
        <v>90</v>
      </c>
      <c r="K79" s="91" t="s">
        <v>90</v>
      </c>
    </row>
    <row r="80" ht="25.8" customHeight="true" spans="1:11">
      <c r="A80" s="92"/>
      <c r="B80" s="91"/>
      <c r="C80" s="91"/>
      <c r="D80" s="91"/>
      <c r="E80" s="103" t="s">
        <v>473</v>
      </c>
      <c r="F80" s="91" t="s">
        <v>474</v>
      </c>
      <c r="G80" s="91" t="s">
        <v>407</v>
      </c>
      <c r="H80" s="97">
        <v>0</v>
      </c>
      <c r="I80" s="91" t="s">
        <v>90</v>
      </c>
      <c r="J80" s="91" t="s">
        <v>90</v>
      </c>
      <c r="K80" s="91" t="s">
        <v>90</v>
      </c>
    </row>
    <row r="81" ht="25.8" customHeight="true" spans="1:11">
      <c r="A81" s="92"/>
      <c r="B81" s="91"/>
      <c r="C81" s="91"/>
      <c r="D81" s="91"/>
      <c r="E81" s="103" t="s">
        <v>475</v>
      </c>
      <c r="F81" s="91" t="s">
        <v>476</v>
      </c>
      <c r="G81" s="91" t="s">
        <v>477</v>
      </c>
      <c r="H81" s="97">
        <v>0</v>
      </c>
      <c r="I81" s="91" t="s">
        <v>90</v>
      </c>
      <c r="J81" s="91" t="s">
        <v>90</v>
      </c>
      <c r="K81" s="91" t="s">
        <v>90</v>
      </c>
    </row>
    <row r="82" ht="25.8" customHeight="true" spans="1:11">
      <c r="A82" s="92"/>
      <c r="B82" s="91"/>
      <c r="C82" s="91"/>
      <c r="D82" s="91"/>
      <c r="E82" s="103" t="s">
        <v>478</v>
      </c>
      <c r="F82" s="91" t="s">
        <v>479</v>
      </c>
      <c r="G82" s="91" t="s">
        <v>477</v>
      </c>
      <c r="H82" s="97">
        <v>0</v>
      </c>
      <c r="I82" s="91" t="s">
        <v>90</v>
      </c>
      <c r="J82" s="91" t="s">
        <v>90</v>
      </c>
      <c r="K82" s="91" t="s">
        <v>90</v>
      </c>
    </row>
    <row r="83" ht="25.8" customHeight="true" spans="1:11">
      <c r="A83" s="92"/>
      <c r="B83" s="91"/>
      <c r="C83" s="91"/>
      <c r="D83" s="91" t="s">
        <v>316</v>
      </c>
      <c r="E83" s="107" t="s">
        <v>317</v>
      </c>
      <c r="F83" s="99" t="s">
        <v>480</v>
      </c>
      <c r="G83" s="99" t="s">
        <v>453</v>
      </c>
      <c r="H83" s="97">
        <v>0</v>
      </c>
      <c r="I83" s="91" t="s">
        <v>90</v>
      </c>
      <c r="J83" s="91" t="s">
        <v>90</v>
      </c>
      <c r="K83" s="91" t="s">
        <v>90</v>
      </c>
    </row>
    <row r="84" ht="25.8" customHeight="true" spans="1:11">
      <c r="A84" s="92"/>
      <c r="B84" s="91"/>
      <c r="C84" s="91"/>
      <c r="D84" s="91" t="s">
        <v>320</v>
      </c>
      <c r="E84" s="100" t="s">
        <v>320</v>
      </c>
      <c r="F84" s="101" t="s">
        <v>481</v>
      </c>
      <c r="G84" s="101" t="s">
        <v>482</v>
      </c>
      <c r="H84" s="97" t="e">
        <f>IF(H78=0,0,H83/H78*100-100)</f>
        <v>#DIV/0!</v>
      </c>
      <c r="I84" s="91" t="s">
        <v>90</v>
      </c>
      <c r="J84" s="91" t="s">
        <v>90</v>
      </c>
      <c r="K84" s="91" t="s">
        <v>90</v>
      </c>
    </row>
    <row r="85" ht="25.8" customHeight="true" spans="1:11">
      <c r="A85" s="92"/>
      <c r="B85" s="91"/>
      <c r="C85" s="91" t="s">
        <v>323</v>
      </c>
      <c r="D85" s="105" t="s">
        <v>301</v>
      </c>
      <c r="E85" s="102" t="s">
        <v>302</v>
      </c>
      <c r="F85" s="94" t="s">
        <v>483</v>
      </c>
      <c r="G85" s="94" t="s">
        <v>484</v>
      </c>
      <c r="H85" s="97">
        <v>4919.51</v>
      </c>
      <c r="I85" s="91" t="s">
        <v>90</v>
      </c>
      <c r="J85" s="91" t="s">
        <v>90</v>
      </c>
      <c r="K85" s="91" t="s">
        <v>90</v>
      </c>
    </row>
    <row r="86" ht="25.8" customHeight="true" spans="1:11">
      <c r="A86" s="92"/>
      <c r="B86" s="91"/>
      <c r="C86" s="91"/>
      <c r="D86" s="106"/>
      <c r="E86" s="103" t="s">
        <v>470</v>
      </c>
      <c r="F86" s="91" t="s">
        <v>485</v>
      </c>
      <c r="G86" s="91" t="s">
        <v>486</v>
      </c>
      <c r="H86" s="97" t="e">
        <f>(H78/(H59+H65+H78)+H52/H80)/2*100</f>
        <v>#DIV/0!</v>
      </c>
      <c r="I86" s="91" t="s">
        <v>90</v>
      </c>
      <c r="J86" s="91" t="s">
        <v>90</v>
      </c>
      <c r="K86" s="91" t="s">
        <v>90</v>
      </c>
    </row>
    <row r="87" ht="25.8" customHeight="true" spans="1:11">
      <c r="A87" s="92"/>
      <c r="B87" s="91"/>
      <c r="C87" s="91"/>
      <c r="D87" s="91" t="s">
        <v>316</v>
      </c>
      <c r="E87" s="107" t="s">
        <v>317</v>
      </c>
      <c r="F87" s="99" t="s">
        <v>487</v>
      </c>
      <c r="G87" s="99" t="s">
        <v>453</v>
      </c>
      <c r="H87" s="97">
        <v>0</v>
      </c>
      <c r="I87" s="91" t="s">
        <v>90</v>
      </c>
      <c r="J87" s="91" t="s">
        <v>90</v>
      </c>
      <c r="K87" s="91" t="s">
        <v>90</v>
      </c>
    </row>
    <row r="88" ht="25.8" customHeight="true" spans="1:11">
      <c r="A88" s="92"/>
      <c r="B88" s="91"/>
      <c r="C88" s="91"/>
      <c r="D88" s="91" t="s">
        <v>320</v>
      </c>
      <c r="E88" s="100" t="s">
        <v>320</v>
      </c>
      <c r="F88" s="101" t="s">
        <v>488</v>
      </c>
      <c r="G88" s="101" t="s">
        <v>489</v>
      </c>
      <c r="H88" s="97">
        <f>IF(H85=0,0,H87/H85*100-100)</f>
        <v>-100</v>
      </c>
      <c r="I88" s="91" t="s">
        <v>90</v>
      </c>
      <c r="J88" s="91" t="s">
        <v>90</v>
      </c>
      <c r="K88" s="91" t="s">
        <v>90</v>
      </c>
    </row>
    <row r="89" ht="25.8" customHeight="true" spans="1:11">
      <c r="A89" s="92"/>
      <c r="B89" s="91" t="s">
        <v>490</v>
      </c>
      <c r="C89" s="91" t="s">
        <v>300</v>
      </c>
      <c r="D89" s="91" t="s">
        <v>301</v>
      </c>
      <c r="E89" s="102" t="s">
        <v>302</v>
      </c>
      <c r="F89" s="94" t="s">
        <v>491</v>
      </c>
      <c r="G89" s="94" t="s">
        <v>492</v>
      </c>
      <c r="H89" s="97" t="e">
        <f>H59+H65+H78</f>
        <v>#DIV/0!</v>
      </c>
      <c r="I89" s="91" t="s">
        <v>90</v>
      </c>
      <c r="J89" s="91" t="s">
        <v>90</v>
      </c>
      <c r="K89" s="91" t="s">
        <v>90</v>
      </c>
    </row>
    <row r="90" ht="25.8" customHeight="true" spans="1:11">
      <c r="A90" s="92"/>
      <c r="B90" s="91"/>
      <c r="C90" s="91"/>
      <c r="D90" s="91" t="s">
        <v>316</v>
      </c>
      <c r="E90" s="107" t="s">
        <v>317</v>
      </c>
      <c r="F90" s="99" t="s">
        <v>493</v>
      </c>
      <c r="G90" s="99" t="s">
        <v>453</v>
      </c>
      <c r="H90" s="97">
        <v>0</v>
      </c>
      <c r="I90" s="91" t="s">
        <v>90</v>
      </c>
      <c r="J90" s="91" t="s">
        <v>90</v>
      </c>
      <c r="K90" s="91" t="s">
        <v>90</v>
      </c>
    </row>
    <row r="91" ht="25.8" customHeight="true" spans="1:11">
      <c r="A91" s="92"/>
      <c r="B91" s="91"/>
      <c r="C91" s="91"/>
      <c r="D91" s="91" t="s">
        <v>320</v>
      </c>
      <c r="E91" s="100" t="s">
        <v>320</v>
      </c>
      <c r="F91" s="101" t="s">
        <v>494</v>
      </c>
      <c r="G91" s="101" t="s">
        <v>495</v>
      </c>
      <c r="H91" s="97" t="e">
        <f>IF(H89=0,0,H90/H89*100-100)</f>
        <v>#DIV/0!</v>
      </c>
      <c r="I91" s="91" t="s">
        <v>90</v>
      </c>
      <c r="J91" s="91" t="s">
        <v>90</v>
      </c>
      <c r="K91" s="91" t="s">
        <v>90</v>
      </c>
    </row>
    <row r="92" ht="25.8" customHeight="true" spans="1:11">
      <c r="A92" s="92"/>
      <c r="B92" s="91"/>
      <c r="C92" s="91" t="s">
        <v>323</v>
      </c>
      <c r="D92" s="91" t="s">
        <v>301</v>
      </c>
      <c r="E92" s="102" t="s">
        <v>302</v>
      </c>
      <c r="F92" s="94" t="s">
        <v>496</v>
      </c>
      <c r="G92" s="94" t="s">
        <v>497</v>
      </c>
      <c r="H92" s="97">
        <f>H62+H73+H85</f>
        <v>4919.51</v>
      </c>
      <c r="I92" s="91" t="s">
        <v>90</v>
      </c>
      <c r="J92" s="91" t="s">
        <v>90</v>
      </c>
      <c r="K92" s="91" t="s">
        <v>90</v>
      </c>
    </row>
    <row r="93" ht="25.8" customHeight="true" spans="1:11">
      <c r="A93" s="92"/>
      <c r="B93" s="91"/>
      <c r="C93" s="91"/>
      <c r="D93" s="91" t="s">
        <v>316</v>
      </c>
      <c r="E93" s="107" t="s">
        <v>317</v>
      </c>
      <c r="F93" s="99" t="s">
        <v>498</v>
      </c>
      <c r="G93" s="99" t="s">
        <v>453</v>
      </c>
      <c r="H93" s="97">
        <v>0</v>
      </c>
      <c r="I93" s="91" t="s">
        <v>90</v>
      </c>
      <c r="J93" s="91" t="s">
        <v>90</v>
      </c>
      <c r="K93" s="91" t="s">
        <v>90</v>
      </c>
    </row>
    <row r="94" ht="25.8" customHeight="true" spans="1:11">
      <c r="A94" s="92"/>
      <c r="B94" s="91"/>
      <c r="C94" s="91"/>
      <c r="D94" s="91" t="s">
        <v>320</v>
      </c>
      <c r="E94" s="100" t="s">
        <v>320</v>
      </c>
      <c r="F94" s="101" t="s">
        <v>499</v>
      </c>
      <c r="G94" s="101" t="s">
        <v>500</v>
      </c>
      <c r="H94" s="97">
        <f>IF(H92=0,0,H93/H92*100-100)</f>
        <v>-100</v>
      </c>
      <c r="I94" s="91" t="s">
        <v>90</v>
      </c>
      <c r="J94" s="91" t="s">
        <v>90</v>
      </c>
      <c r="K94" s="91" t="s">
        <v>90</v>
      </c>
    </row>
  </sheetData>
  <mergeCells count="48">
    <mergeCell ref="B2:K2"/>
    <mergeCell ref="B3:C3"/>
    <mergeCell ref="B4:E4"/>
    <mergeCell ref="H4:K4"/>
    <mergeCell ref="B5:D5"/>
    <mergeCell ref="B6:B17"/>
    <mergeCell ref="B18:B29"/>
    <mergeCell ref="B30:B35"/>
    <mergeCell ref="B36:B39"/>
    <mergeCell ref="B40:B45"/>
    <mergeCell ref="B46:B58"/>
    <mergeCell ref="B59:B64"/>
    <mergeCell ref="B65:B77"/>
    <mergeCell ref="B78:B88"/>
    <mergeCell ref="B89:B94"/>
    <mergeCell ref="C6:C12"/>
    <mergeCell ref="C13:C17"/>
    <mergeCell ref="C18:C24"/>
    <mergeCell ref="C25:C29"/>
    <mergeCell ref="C30:C32"/>
    <mergeCell ref="C33:C35"/>
    <mergeCell ref="C36:C37"/>
    <mergeCell ref="C38:C39"/>
    <mergeCell ref="C40:C42"/>
    <mergeCell ref="C43:C45"/>
    <mergeCell ref="C46:C55"/>
    <mergeCell ref="C56:C58"/>
    <mergeCell ref="C59:C61"/>
    <mergeCell ref="C62:C64"/>
    <mergeCell ref="C65:C72"/>
    <mergeCell ref="C73:C77"/>
    <mergeCell ref="C78:C84"/>
    <mergeCell ref="C85:C88"/>
    <mergeCell ref="C89:C91"/>
    <mergeCell ref="C92:C94"/>
    <mergeCell ref="D6:D10"/>
    <mergeCell ref="D13:D15"/>
    <mergeCell ref="D18:D22"/>
    <mergeCell ref="D25:D27"/>
    <mergeCell ref="D36:D37"/>
    <mergeCell ref="D38:D39"/>
    <mergeCell ref="D46:D53"/>
    <mergeCell ref="D65:D70"/>
    <mergeCell ref="D73:D75"/>
    <mergeCell ref="D78:D82"/>
    <mergeCell ref="D85:D86"/>
    <mergeCell ref="F4:F5"/>
    <mergeCell ref="G4:G5"/>
  </mergeCells>
  <printOptions horizontalCentered="true"/>
  <pageMargins left="1.18110236220472" right="1.18110236220472" top="1.18110236220472" bottom="1.18110236220472" header="0.51181" footer="0.51181"/>
  <pageSetup paperSize="9" scale="75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pane topLeftCell="D34" activePane="bottomRight" state="frozen"/>
      <selection activeCell="A1" sqref="A1:G1"/>
    </sheetView>
  </sheetViews>
  <sheetFormatPr defaultColWidth="8" defaultRowHeight="15.75" outlineLevelCol="6"/>
  <cols>
    <col min="1" max="1" width="4.31666666666667" style="1"/>
    <col min="2" max="2" width="6.525" style="1"/>
    <col min="3" max="3" width="6.925" style="1"/>
    <col min="4" max="4" width="28.9083333333333" style="1"/>
    <col min="5" max="5" width="4.71666666666667" style="1"/>
    <col min="6" max="6" width="32.925" style="1"/>
    <col min="7" max="7" width="26.5" style="1"/>
  </cols>
  <sheetData>
    <row r="1" ht="46.8" customHeight="true" spans="1:7">
      <c r="A1" s="59" t="s">
        <v>501</v>
      </c>
      <c r="B1" s="59"/>
      <c r="C1" s="59"/>
      <c r="D1" s="59"/>
      <c r="E1" s="59"/>
      <c r="F1" s="59"/>
      <c r="G1" s="59"/>
    </row>
    <row r="2" ht="28.2" customHeight="true" spans="1:7">
      <c r="A2" s="60" t="s">
        <v>291</v>
      </c>
      <c r="B2" s="60"/>
      <c r="C2" s="60"/>
      <c r="D2" s="60"/>
      <c r="E2" s="60" t="s">
        <v>292</v>
      </c>
      <c r="F2" s="60" t="s">
        <v>293</v>
      </c>
      <c r="G2" s="60" t="s">
        <v>502</v>
      </c>
    </row>
    <row r="3" ht="28.2" customHeight="true" spans="1:7">
      <c r="A3" s="60" t="s">
        <v>295</v>
      </c>
      <c r="B3" s="60"/>
      <c r="C3" s="60"/>
      <c r="D3" s="61" t="s">
        <v>296</v>
      </c>
      <c r="E3" s="60"/>
      <c r="F3" s="60"/>
      <c r="G3" s="60"/>
    </row>
    <row r="4" ht="25.8" customHeight="true" spans="1:7">
      <c r="A4" s="62" t="s">
        <v>503</v>
      </c>
      <c r="B4" s="62" t="s">
        <v>300</v>
      </c>
      <c r="C4" s="60" t="s">
        <v>301</v>
      </c>
      <c r="D4" s="63" t="s">
        <v>302</v>
      </c>
      <c r="E4" s="75" t="s">
        <v>303</v>
      </c>
      <c r="F4" s="75" t="s">
        <v>504</v>
      </c>
      <c r="G4" s="76">
        <f>G5-G7+G9</f>
        <v>0</v>
      </c>
    </row>
    <row r="5" ht="25.8" customHeight="true" spans="1:7">
      <c r="A5" s="60"/>
      <c r="B5" s="60"/>
      <c r="C5" s="60"/>
      <c r="D5" s="61" t="s">
        <v>505</v>
      </c>
      <c r="E5" s="60" t="s">
        <v>306</v>
      </c>
      <c r="F5" s="60" t="s">
        <v>506</v>
      </c>
      <c r="G5" s="76">
        <v>0</v>
      </c>
    </row>
    <row r="6" ht="25.8" customHeight="true" spans="1:7">
      <c r="A6" s="60"/>
      <c r="B6" s="60"/>
      <c r="C6" s="60"/>
      <c r="D6" s="61" t="s">
        <v>507</v>
      </c>
      <c r="E6" s="60" t="s">
        <v>309</v>
      </c>
      <c r="F6" s="60" t="s">
        <v>508</v>
      </c>
      <c r="G6" s="76">
        <v>0</v>
      </c>
    </row>
    <row r="7" ht="25.8" customHeight="true" spans="1:7">
      <c r="A7" s="60"/>
      <c r="B7" s="60"/>
      <c r="C7" s="60"/>
      <c r="D7" s="61" t="s">
        <v>509</v>
      </c>
      <c r="E7" s="60" t="s">
        <v>312</v>
      </c>
      <c r="F7" s="60" t="s">
        <v>510</v>
      </c>
      <c r="G7" s="77">
        <f>G8/0.75</f>
        <v>0</v>
      </c>
    </row>
    <row r="8" ht="25.8" customHeight="true" spans="1:7">
      <c r="A8" s="60"/>
      <c r="B8" s="60"/>
      <c r="C8" s="60"/>
      <c r="D8" s="61" t="s">
        <v>511</v>
      </c>
      <c r="E8" s="60" t="s">
        <v>314</v>
      </c>
      <c r="F8" s="60" t="s">
        <v>307</v>
      </c>
      <c r="G8" s="76">
        <v>0</v>
      </c>
    </row>
    <row r="9" ht="25.8" customHeight="true" spans="1:7">
      <c r="A9" s="60"/>
      <c r="B9" s="60"/>
      <c r="C9" s="60"/>
      <c r="D9" s="61" t="s">
        <v>512</v>
      </c>
      <c r="E9" s="60" t="s">
        <v>513</v>
      </c>
      <c r="F9" s="60" t="s">
        <v>514</v>
      </c>
      <c r="G9" s="77">
        <f>G10/0.75</f>
        <v>0</v>
      </c>
    </row>
    <row r="10" ht="25.8" customHeight="true" spans="1:7">
      <c r="A10" s="60"/>
      <c r="B10" s="60"/>
      <c r="C10" s="60"/>
      <c r="D10" s="61" t="s">
        <v>515</v>
      </c>
      <c r="E10" s="60" t="s">
        <v>516</v>
      </c>
      <c r="F10" s="60" t="s">
        <v>307</v>
      </c>
      <c r="G10" s="76">
        <v>0</v>
      </c>
    </row>
    <row r="11" ht="25.8" customHeight="true" spans="1:7">
      <c r="A11" s="60"/>
      <c r="B11" s="60"/>
      <c r="C11" s="60"/>
      <c r="D11" s="63" t="s">
        <v>517</v>
      </c>
      <c r="E11" s="75" t="s">
        <v>518</v>
      </c>
      <c r="F11" s="75" t="s">
        <v>519</v>
      </c>
      <c r="G11" s="77">
        <f>G5-G7/2+G9/2</f>
        <v>0</v>
      </c>
    </row>
    <row r="12" ht="25.8" customHeight="true" spans="1:7">
      <c r="A12" s="60"/>
      <c r="B12" s="60"/>
      <c r="C12" s="60" t="s">
        <v>316</v>
      </c>
      <c r="D12" s="64" t="s">
        <v>520</v>
      </c>
      <c r="E12" s="78" t="s">
        <v>318</v>
      </c>
      <c r="F12" s="78" t="s">
        <v>521</v>
      </c>
      <c r="G12" s="76">
        <v>0</v>
      </c>
    </row>
    <row r="13" ht="25.8" customHeight="true" spans="1:7">
      <c r="A13" s="60"/>
      <c r="B13" s="60"/>
      <c r="C13" s="60" t="s">
        <v>320</v>
      </c>
      <c r="D13" s="65" t="s">
        <v>320</v>
      </c>
      <c r="E13" s="79" t="s">
        <v>321</v>
      </c>
      <c r="F13" s="79" t="s">
        <v>522</v>
      </c>
      <c r="G13" s="77">
        <f>IF(G11=0,0,G12/G11*100-100)</f>
        <v>0</v>
      </c>
    </row>
    <row r="14" ht="25.8" customHeight="true" spans="1:7">
      <c r="A14" s="60"/>
      <c r="B14" s="62" t="s">
        <v>323</v>
      </c>
      <c r="C14" s="60" t="s">
        <v>301</v>
      </c>
      <c r="D14" s="61" t="s">
        <v>302</v>
      </c>
      <c r="E14" s="60" t="s">
        <v>324</v>
      </c>
      <c r="F14" s="60" t="s">
        <v>523</v>
      </c>
      <c r="G14" s="76">
        <f>G4-G15+G17</f>
        <v>0</v>
      </c>
    </row>
    <row r="15" ht="25.8" customHeight="true" spans="1:7">
      <c r="A15" s="60"/>
      <c r="B15" s="60"/>
      <c r="C15" s="60"/>
      <c r="D15" s="61" t="s">
        <v>524</v>
      </c>
      <c r="E15" s="60" t="s">
        <v>327</v>
      </c>
      <c r="F15" s="60" t="s">
        <v>525</v>
      </c>
      <c r="G15" s="76">
        <f>G4*G16/100</f>
        <v>0</v>
      </c>
    </row>
    <row r="16" ht="25.8" customHeight="true" spans="1:7">
      <c r="A16" s="60"/>
      <c r="B16" s="60"/>
      <c r="C16" s="60"/>
      <c r="D16" s="61" t="s">
        <v>526</v>
      </c>
      <c r="E16" s="60" t="s">
        <v>330</v>
      </c>
      <c r="F16" s="60" t="s">
        <v>527</v>
      </c>
      <c r="G16" s="77">
        <f>IF(G5=0,0,G7/G5*100)</f>
        <v>0</v>
      </c>
    </row>
    <row r="17" ht="25.8" customHeight="true" spans="1:7">
      <c r="A17" s="60"/>
      <c r="B17" s="60"/>
      <c r="C17" s="60"/>
      <c r="D17" s="61" t="s">
        <v>528</v>
      </c>
      <c r="E17" s="60" t="s">
        <v>529</v>
      </c>
      <c r="F17" s="60" t="s">
        <v>530</v>
      </c>
      <c r="G17" s="76">
        <f>(G18/100+1)*G9</f>
        <v>0</v>
      </c>
    </row>
    <row r="18" ht="25.8" customHeight="true" spans="1:7">
      <c r="A18" s="60"/>
      <c r="B18" s="60"/>
      <c r="C18" s="60"/>
      <c r="D18" s="61" t="s">
        <v>531</v>
      </c>
      <c r="E18" s="60" t="s">
        <v>532</v>
      </c>
      <c r="F18" s="60" t="s">
        <v>533</v>
      </c>
      <c r="G18" s="77">
        <f>IF(G19=0,0,G9/G19*100-100)</f>
        <v>-100</v>
      </c>
    </row>
    <row r="19" ht="25.8" customHeight="true" spans="1:7">
      <c r="A19" s="60"/>
      <c r="B19" s="60"/>
      <c r="C19" s="60"/>
      <c r="D19" s="61" t="s">
        <v>534</v>
      </c>
      <c r="E19" s="60" t="s">
        <v>535</v>
      </c>
      <c r="F19" s="60" t="s">
        <v>410</v>
      </c>
      <c r="G19" s="76">
        <v>14</v>
      </c>
    </row>
    <row r="20" ht="25.8" customHeight="true" spans="1:7">
      <c r="A20" s="60"/>
      <c r="B20" s="60"/>
      <c r="C20" s="60"/>
      <c r="D20" s="63" t="s">
        <v>536</v>
      </c>
      <c r="E20" s="75" t="s">
        <v>537</v>
      </c>
      <c r="F20" s="75" t="s">
        <v>538</v>
      </c>
      <c r="G20" s="77">
        <f>G4-G15/2+G17/2</f>
        <v>0</v>
      </c>
    </row>
    <row r="21" ht="25.8" customHeight="true" spans="1:7">
      <c r="A21" s="60"/>
      <c r="B21" s="60"/>
      <c r="C21" s="60" t="s">
        <v>316</v>
      </c>
      <c r="D21" s="64" t="s">
        <v>539</v>
      </c>
      <c r="E21" s="78" t="s">
        <v>332</v>
      </c>
      <c r="F21" s="78" t="s">
        <v>521</v>
      </c>
      <c r="G21" s="76">
        <v>0</v>
      </c>
    </row>
    <row r="22" ht="25.8" customHeight="true" spans="1:7">
      <c r="A22" s="60"/>
      <c r="B22" s="60"/>
      <c r="C22" s="60" t="s">
        <v>320</v>
      </c>
      <c r="D22" s="65" t="s">
        <v>320</v>
      </c>
      <c r="E22" s="79" t="s">
        <v>333</v>
      </c>
      <c r="F22" s="79" t="s">
        <v>540</v>
      </c>
      <c r="G22" s="77">
        <f>IF(G20=0,0,G21/G20*100-100)</f>
        <v>0</v>
      </c>
    </row>
    <row r="23" ht="25.8" customHeight="true" spans="1:7">
      <c r="A23" s="66" t="s">
        <v>541</v>
      </c>
      <c r="B23" s="66" t="s">
        <v>300</v>
      </c>
      <c r="C23" s="67" t="s">
        <v>301</v>
      </c>
      <c r="D23" s="68" t="s">
        <v>302</v>
      </c>
      <c r="E23" s="80" t="s">
        <v>336</v>
      </c>
      <c r="F23" s="80" t="s">
        <v>542</v>
      </c>
      <c r="G23" s="81">
        <f>G24+G26</f>
        <v>0</v>
      </c>
    </row>
    <row r="24" ht="25.8" customHeight="true" spans="1:7">
      <c r="A24" s="69"/>
      <c r="B24" s="69"/>
      <c r="C24" s="69"/>
      <c r="D24" s="70" t="s">
        <v>543</v>
      </c>
      <c r="E24" s="69" t="s">
        <v>339</v>
      </c>
      <c r="F24" s="69" t="s">
        <v>544</v>
      </c>
      <c r="G24" s="82">
        <f>IF(G6=0,0,G25/G6/12)</f>
        <v>0</v>
      </c>
    </row>
    <row r="25" ht="25.8" customHeight="true" spans="1:7">
      <c r="A25" s="69"/>
      <c r="B25" s="69"/>
      <c r="C25" s="69"/>
      <c r="D25" s="70" t="s">
        <v>545</v>
      </c>
      <c r="E25" s="69" t="s">
        <v>341</v>
      </c>
      <c r="F25" s="69" t="s">
        <v>546</v>
      </c>
      <c r="G25" s="82">
        <v>0</v>
      </c>
    </row>
    <row r="26" ht="25.8" customHeight="true" spans="1:7">
      <c r="A26" s="69"/>
      <c r="B26" s="69"/>
      <c r="C26" s="69"/>
      <c r="D26" s="70" t="s">
        <v>547</v>
      </c>
      <c r="E26" s="69" t="s">
        <v>344</v>
      </c>
      <c r="F26" s="83" t="s">
        <v>548</v>
      </c>
      <c r="G26" s="84">
        <v>0</v>
      </c>
    </row>
    <row r="27" ht="25.8" customHeight="true" spans="1:7">
      <c r="A27" s="69"/>
      <c r="B27" s="69"/>
      <c r="C27" s="69" t="s">
        <v>316</v>
      </c>
      <c r="D27" s="71" t="s">
        <v>317</v>
      </c>
      <c r="E27" s="85" t="s">
        <v>347</v>
      </c>
      <c r="F27" s="85" t="s">
        <v>549</v>
      </c>
      <c r="G27" s="82">
        <f>IF(G12=0,0,G37/G12/12)</f>
        <v>0</v>
      </c>
    </row>
    <row r="28" ht="25.8" customHeight="true" spans="1:7">
      <c r="A28" s="69"/>
      <c r="B28" s="69"/>
      <c r="C28" s="69" t="s">
        <v>320</v>
      </c>
      <c r="D28" s="72" t="s">
        <v>320</v>
      </c>
      <c r="E28" s="86" t="s">
        <v>348</v>
      </c>
      <c r="F28" s="86" t="s">
        <v>349</v>
      </c>
      <c r="G28" s="82">
        <f>IF(G23=0,0,G27/G23*100-100)</f>
        <v>0</v>
      </c>
    </row>
    <row r="29" ht="25.8" customHeight="true" spans="1:7">
      <c r="A29" s="69"/>
      <c r="B29" s="73" t="s">
        <v>323</v>
      </c>
      <c r="C29" s="69" t="s">
        <v>301</v>
      </c>
      <c r="D29" s="74" t="s">
        <v>302</v>
      </c>
      <c r="E29" s="87" t="s">
        <v>350</v>
      </c>
      <c r="F29" s="87" t="s">
        <v>550</v>
      </c>
      <c r="G29" s="82">
        <f>G23*(1+G30/100)</f>
        <v>0</v>
      </c>
    </row>
    <row r="30" ht="36" customHeight="true" spans="1:7">
      <c r="A30" s="69"/>
      <c r="B30" s="69"/>
      <c r="C30" s="69"/>
      <c r="D30" s="70" t="s">
        <v>551</v>
      </c>
      <c r="E30" s="69" t="s">
        <v>353</v>
      </c>
      <c r="F30" s="88" t="s">
        <v>552</v>
      </c>
      <c r="G30" s="84">
        <f>IF(G43=0,0,5.5)</f>
        <v>0</v>
      </c>
    </row>
    <row r="31" ht="25.8" customHeight="true" spans="1:7">
      <c r="A31" s="69"/>
      <c r="B31" s="69"/>
      <c r="C31" s="69" t="s">
        <v>316</v>
      </c>
      <c r="D31" s="71" t="s">
        <v>317</v>
      </c>
      <c r="E31" s="85" t="s">
        <v>358</v>
      </c>
      <c r="F31" s="85" t="s">
        <v>553</v>
      </c>
      <c r="G31" s="82">
        <f>IF(G21=0,0,G43/G21/12)</f>
        <v>0</v>
      </c>
    </row>
    <row r="32" ht="25.8" customHeight="true" spans="1:7">
      <c r="A32" s="69"/>
      <c r="B32" s="69"/>
      <c r="C32" s="69" t="s">
        <v>320</v>
      </c>
      <c r="D32" s="72" t="s">
        <v>320</v>
      </c>
      <c r="E32" s="86" t="s">
        <v>359</v>
      </c>
      <c r="F32" s="86" t="s">
        <v>360</v>
      </c>
      <c r="G32" s="82">
        <f>IF(G29=0,0,G31/G29*100-100)</f>
        <v>0</v>
      </c>
    </row>
    <row r="33" ht="25.8" customHeight="true" spans="1:7">
      <c r="A33" s="73" t="s">
        <v>554</v>
      </c>
      <c r="B33" s="73" t="s">
        <v>300</v>
      </c>
      <c r="C33" s="69" t="s">
        <v>301</v>
      </c>
      <c r="D33" s="74" t="s">
        <v>302</v>
      </c>
      <c r="E33" s="87" t="s">
        <v>362</v>
      </c>
      <c r="F33" s="87" t="s">
        <v>555</v>
      </c>
      <c r="G33" s="82">
        <f>G34-G35+G36</f>
        <v>0</v>
      </c>
    </row>
    <row r="34" ht="25.8" customHeight="true" spans="1:7">
      <c r="A34" s="69"/>
      <c r="B34" s="69"/>
      <c r="C34" s="69"/>
      <c r="D34" s="70" t="s">
        <v>556</v>
      </c>
      <c r="E34" s="69" t="s">
        <v>557</v>
      </c>
      <c r="F34" s="69" t="s">
        <v>558</v>
      </c>
      <c r="G34" s="82">
        <f>G5*G23*12</f>
        <v>0</v>
      </c>
    </row>
    <row r="35" ht="25.8" customHeight="true" spans="1:7">
      <c r="A35" s="69"/>
      <c r="B35" s="69"/>
      <c r="C35" s="69"/>
      <c r="D35" s="70" t="s">
        <v>559</v>
      </c>
      <c r="E35" s="69" t="s">
        <v>560</v>
      </c>
      <c r="F35" s="69" t="s">
        <v>561</v>
      </c>
      <c r="G35" s="82">
        <f>G7*G23*6</f>
        <v>0</v>
      </c>
    </row>
    <row r="36" ht="25.8" customHeight="true" spans="1:7">
      <c r="A36" s="69"/>
      <c r="B36" s="69"/>
      <c r="C36" s="69"/>
      <c r="D36" s="70" t="s">
        <v>562</v>
      </c>
      <c r="E36" s="69" t="s">
        <v>563</v>
      </c>
      <c r="F36" s="69" t="s">
        <v>564</v>
      </c>
      <c r="G36" s="82">
        <f>G9*G23*6</f>
        <v>0</v>
      </c>
    </row>
    <row r="37" ht="25.8" customHeight="true" spans="1:7">
      <c r="A37" s="69"/>
      <c r="B37" s="69"/>
      <c r="C37" s="69" t="s">
        <v>316</v>
      </c>
      <c r="D37" s="71" t="s">
        <v>565</v>
      </c>
      <c r="E37" s="85" t="s">
        <v>364</v>
      </c>
      <c r="F37" s="85" t="s">
        <v>566</v>
      </c>
      <c r="G37" s="82">
        <v>0</v>
      </c>
    </row>
    <row r="38" ht="25.8" customHeight="true" spans="1:7">
      <c r="A38" s="69"/>
      <c r="B38" s="69"/>
      <c r="C38" s="69" t="s">
        <v>320</v>
      </c>
      <c r="D38" s="72" t="s">
        <v>320</v>
      </c>
      <c r="E38" s="86" t="s">
        <v>366</v>
      </c>
      <c r="F38" s="86" t="s">
        <v>367</v>
      </c>
      <c r="G38" s="82">
        <f>IF(G33=0,0,G37/G33*100-100)</f>
        <v>0</v>
      </c>
    </row>
    <row r="39" ht="25.8" customHeight="true" spans="1:7">
      <c r="A39" s="69"/>
      <c r="B39" s="73" t="s">
        <v>323</v>
      </c>
      <c r="C39" s="69" t="s">
        <v>301</v>
      </c>
      <c r="D39" s="74" t="s">
        <v>302</v>
      </c>
      <c r="E39" s="87" t="s">
        <v>368</v>
      </c>
      <c r="F39" s="87" t="s">
        <v>567</v>
      </c>
      <c r="G39" s="82">
        <f>G40-G41+G42</f>
        <v>0</v>
      </c>
    </row>
    <row r="40" ht="25.8" customHeight="true" spans="1:7">
      <c r="A40" s="69"/>
      <c r="B40" s="69"/>
      <c r="C40" s="69"/>
      <c r="D40" s="70" t="s">
        <v>568</v>
      </c>
      <c r="E40" s="69" t="s">
        <v>569</v>
      </c>
      <c r="F40" s="69" t="s">
        <v>570</v>
      </c>
      <c r="G40" s="82">
        <f>G4*G29*12</f>
        <v>0</v>
      </c>
    </row>
    <row r="41" ht="25.8" customHeight="true" spans="1:7">
      <c r="A41" s="69"/>
      <c r="B41" s="69"/>
      <c r="C41" s="69"/>
      <c r="D41" s="70" t="s">
        <v>571</v>
      </c>
      <c r="E41" s="69" t="s">
        <v>572</v>
      </c>
      <c r="F41" s="69" t="s">
        <v>573</v>
      </c>
      <c r="G41" s="82">
        <f>G15*G29*6</f>
        <v>0</v>
      </c>
    </row>
    <row r="42" ht="25.8" customHeight="true" spans="1:7">
      <c r="A42" s="69"/>
      <c r="B42" s="69"/>
      <c r="C42" s="69"/>
      <c r="D42" s="70" t="s">
        <v>574</v>
      </c>
      <c r="E42" s="69" t="s">
        <v>575</v>
      </c>
      <c r="F42" s="69" t="s">
        <v>576</v>
      </c>
      <c r="G42" s="82">
        <f>G17*G29*6</f>
        <v>0</v>
      </c>
    </row>
    <row r="43" ht="25.8" customHeight="true" spans="1:7">
      <c r="A43" s="69"/>
      <c r="B43" s="69"/>
      <c r="C43" s="69" t="s">
        <v>316</v>
      </c>
      <c r="D43" s="71" t="s">
        <v>565</v>
      </c>
      <c r="E43" s="85" t="s">
        <v>370</v>
      </c>
      <c r="F43" s="85" t="s">
        <v>566</v>
      </c>
      <c r="G43" s="82">
        <v>0</v>
      </c>
    </row>
    <row r="44" ht="25.8" customHeight="true" spans="1:7">
      <c r="A44" s="69"/>
      <c r="B44" s="69"/>
      <c r="C44" s="69" t="s">
        <v>320</v>
      </c>
      <c r="D44" s="72" t="s">
        <v>320</v>
      </c>
      <c r="E44" s="86" t="s">
        <v>372</v>
      </c>
      <c r="F44" s="86" t="s">
        <v>373</v>
      </c>
      <c r="G44" s="82">
        <f>IF(G39=0,0,G43/G39*100-100)</f>
        <v>0</v>
      </c>
    </row>
  </sheetData>
  <mergeCells count="21">
    <mergeCell ref="A1:G1"/>
    <mergeCell ref="A2:D2"/>
    <mergeCell ref="A3:C3"/>
    <mergeCell ref="A4:A22"/>
    <mergeCell ref="A23:A32"/>
    <mergeCell ref="A33:A44"/>
    <mergeCell ref="B4:B13"/>
    <mergeCell ref="B14:B22"/>
    <mergeCell ref="B23:B28"/>
    <mergeCell ref="B29:B32"/>
    <mergeCell ref="B33:B38"/>
    <mergeCell ref="B39:B44"/>
    <mergeCell ref="C4:C11"/>
    <mergeCell ref="C14:C20"/>
    <mergeCell ref="C23:C26"/>
    <mergeCell ref="C29:C30"/>
    <mergeCell ref="C33:C36"/>
    <mergeCell ref="C39:C42"/>
    <mergeCell ref="E2:E3"/>
    <mergeCell ref="F2:F3"/>
    <mergeCell ref="G2:G3"/>
  </mergeCells>
  <printOptions horizontalCentered="true"/>
  <pageMargins left="1.18110236220472" right="1.18110236220472" top="1.18110236220472" bottom="1.18110236220472" header="0.51181" footer="0.51181"/>
  <pageSetup paperSize="9" scale="85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workbookViewId="0">
      <pane topLeftCell="A6" activePane="bottomRight" state="frozen"/>
      <selection activeCell="A1" sqref="A1:H1"/>
    </sheetView>
  </sheetViews>
  <sheetFormatPr defaultColWidth="8" defaultRowHeight="15.75" outlineLevelCol="7"/>
  <cols>
    <col min="1" max="1" width="26.2" style="1"/>
    <col min="2" max="2" width="34.5333333333333" style="1"/>
    <col min="3" max="3" width="22.2833333333333" style="1"/>
    <col min="4" max="4" width="4.81666666666667" style="1"/>
    <col min="5" max="5" width="6.325" style="1"/>
    <col min="6" max="6" width="7.325" style="1"/>
    <col min="7" max="7" width="5.725" style="1"/>
    <col min="8" max="8" width="43.1666666666667" style="1"/>
  </cols>
  <sheetData>
    <row r="1" ht="37.2" customHeight="true" spans="1:8">
      <c r="A1" s="35" t="s">
        <v>577</v>
      </c>
      <c r="B1" s="35"/>
      <c r="C1" s="35"/>
      <c r="D1" s="35"/>
      <c r="E1" s="35"/>
      <c r="F1" s="35"/>
      <c r="G1" s="3"/>
      <c r="H1" s="35"/>
    </row>
    <row r="2" ht="22.2" customHeight="true" spans="1:8">
      <c r="A2" s="36" t="s">
        <v>578</v>
      </c>
      <c r="B2" s="36"/>
      <c r="C2" s="36"/>
      <c r="D2" s="36"/>
      <c r="E2" s="36"/>
      <c r="F2" s="36"/>
      <c r="G2" s="3"/>
      <c r="H2" s="36"/>
    </row>
    <row r="3" ht="22.2" customHeight="true" spans="1:8">
      <c r="A3" s="4" t="s">
        <v>45</v>
      </c>
      <c r="B3" s="37"/>
      <c r="C3" s="37"/>
      <c r="D3" s="37"/>
      <c r="E3" s="37"/>
      <c r="F3" s="37"/>
      <c r="G3" s="5"/>
      <c r="H3" s="37" t="s">
        <v>579</v>
      </c>
    </row>
    <row r="4" ht="22.2" customHeight="true" spans="1:8">
      <c r="A4" s="6" t="s">
        <v>295</v>
      </c>
      <c r="B4" s="6" t="s">
        <v>580</v>
      </c>
      <c r="C4" s="6" t="s">
        <v>581</v>
      </c>
      <c r="D4" s="16" t="s">
        <v>582</v>
      </c>
      <c r="E4" s="6" t="s">
        <v>583</v>
      </c>
      <c r="F4" s="6"/>
      <c r="G4" s="16" t="s">
        <v>584</v>
      </c>
      <c r="H4" s="6" t="s">
        <v>585</v>
      </c>
    </row>
    <row r="5" ht="22.2" customHeight="true" spans="1:8">
      <c r="A5" s="6"/>
      <c r="B5" s="6"/>
      <c r="C5" s="6"/>
      <c r="D5" s="6"/>
      <c r="E5" s="6" t="s">
        <v>586</v>
      </c>
      <c r="F5" s="6" t="s">
        <v>587</v>
      </c>
      <c r="G5" s="6"/>
      <c r="H5" s="6"/>
    </row>
    <row r="6" ht="22.2" customHeight="true" spans="1:8">
      <c r="A6" s="8" t="s">
        <v>588</v>
      </c>
      <c r="B6" s="8"/>
      <c r="C6" s="8"/>
      <c r="D6" s="8"/>
      <c r="E6" s="8"/>
      <c r="F6" s="8"/>
      <c r="G6" s="39"/>
      <c r="H6" s="8"/>
    </row>
    <row r="7" ht="22.2" customHeight="true" spans="1:8">
      <c r="A7" s="11" t="s">
        <v>589</v>
      </c>
      <c r="B7" s="11" t="s">
        <v>590</v>
      </c>
      <c r="C7" s="12">
        <v>80000000</v>
      </c>
      <c r="D7" s="38"/>
      <c r="E7" s="19"/>
      <c r="F7" s="19"/>
      <c r="G7" s="17"/>
      <c r="H7" s="24"/>
    </row>
    <row r="8" ht="22.2" customHeight="true" spans="1:8">
      <c r="A8" s="11"/>
      <c r="B8" s="11" t="s">
        <v>591</v>
      </c>
      <c r="C8" s="12">
        <v>0</v>
      </c>
      <c r="D8" s="18"/>
      <c r="E8" s="19"/>
      <c r="F8" s="19"/>
      <c r="G8" s="17"/>
      <c r="H8" s="24"/>
    </row>
    <row r="9" ht="22.2" customHeight="true" spans="1:8">
      <c r="A9" s="11"/>
      <c r="B9" s="11" t="s">
        <v>592</v>
      </c>
      <c r="C9" s="12">
        <f>C8-C7</f>
        <v>-80000000</v>
      </c>
      <c r="D9" s="18" t="s">
        <v>593</v>
      </c>
      <c r="E9" s="21">
        <v>0</v>
      </c>
      <c r="F9" s="21">
        <v>0</v>
      </c>
      <c r="G9" s="32" t="s">
        <v>594</v>
      </c>
      <c r="H9" s="24" t="s">
        <v>595</v>
      </c>
    </row>
    <row r="10" ht="22.2" customHeight="true" spans="1:8">
      <c r="A10" s="8" t="s">
        <v>596</v>
      </c>
      <c r="B10" s="8"/>
      <c r="C10" s="8"/>
      <c r="D10" s="8"/>
      <c r="E10" s="8"/>
      <c r="F10" s="8"/>
      <c r="G10" s="39"/>
      <c r="H10" s="8"/>
    </row>
    <row r="11" ht="22.2" customHeight="true" spans="1:8">
      <c r="A11" s="11" t="s">
        <v>597</v>
      </c>
      <c r="B11" s="11" t="s">
        <v>598</v>
      </c>
      <c r="C11" s="12">
        <v>0</v>
      </c>
      <c r="D11" s="18"/>
      <c r="E11" s="19"/>
      <c r="F11" s="19"/>
      <c r="G11" s="17"/>
      <c r="H11" s="24"/>
    </row>
    <row r="12" ht="22.2" customHeight="true" spans="1:8">
      <c r="A12" s="11"/>
      <c r="B12" s="11" t="s">
        <v>599</v>
      </c>
      <c r="C12" s="12">
        <v>0</v>
      </c>
      <c r="D12" s="18"/>
      <c r="E12" s="19"/>
      <c r="F12" s="19"/>
      <c r="G12" s="17"/>
      <c r="H12" s="24"/>
    </row>
    <row r="13" ht="22.2" customHeight="true" spans="1:8">
      <c r="A13" s="11"/>
      <c r="B13" s="11" t="s">
        <v>600</v>
      </c>
      <c r="C13" s="12">
        <f>IF(C11=0,0,C12*100/C11)</f>
        <v>0</v>
      </c>
      <c r="D13" s="18" t="s">
        <v>593</v>
      </c>
      <c r="E13" s="19" t="s">
        <v>601</v>
      </c>
      <c r="F13" s="19" t="s">
        <v>602</v>
      </c>
      <c r="G13" s="32" t="s">
        <v>603</v>
      </c>
      <c r="H13" s="24"/>
    </row>
    <row r="14" ht="22.2" customHeight="true" spans="1:8">
      <c r="A14" s="11" t="s">
        <v>604</v>
      </c>
      <c r="B14" s="11" t="s">
        <v>598</v>
      </c>
      <c r="C14" s="12">
        <v>0</v>
      </c>
      <c r="D14" s="18"/>
      <c r="E14" s="19"/>
      <c r="F14" s="19"/>
      <c r="G14" s="17"/>
      <c r="H14" s="24"/>
    </row>
    <row r="15" ht="22.2" customHeight="true" spans="1:8">
      <c r="A15" s="11"/>
      <c r="B15" s="11" t="s">
        <v>599</v>
      </c>
      <c r="C15" s="12">
        <v>0</v>
      </c>
      <c r="D15" s="18"/>
      <c r="E15" s="19"/>
      <c r="F15" s="19"/>
      <c r="G15" s="17"/>
      <c r="H15" s="24"/>
    </row>
    <row r="16" ht="22.2" customHeight="true" spans="1:8">
      <c r="A16" s="11"/>
      <c r="B16" s="11" t="s">
        <v>600</v>
      </c>
      <c r="C16" s="12">
        <f>IF(C14=0,0,C15*100/C14)</f>
        <v>0</v>
      </c>
      <c r="D16" s="18" t="s">
        <v>593</v>
      </c>
      <c r="E16" s="19" t="s">
        <v>601</v>
      </c>
      <c r="F16" s="19" t="s">
        <v>602</v>
      </c>
      <c r="G16" s="32" t="s">
        <v>603</v>
      </c>
      <c r="H16" s="24"/>
    </row>
    <row r="17" ht="22.2" customHeight="true" spans="1:8">
      <c r="A17" s="11" t="s">
        <v>605</v>
      </c>
      <c r="B17" s="11" t="s">
        <v>598</v>
      </c>
      <c r="C17" s="12">
        <v>14418682.8</v>
      </c>
      <c r="D17" s="18"/>
      <c r="E17" s="19"/>
      <c r="F17" s="19"/>
      <c r="G17" s="17"/>
      <c r="H17" s="24"/>
    </row>
    <row r="18" ht="22.2" customHeight="true" spans="1:8">
      <c r="A18" s="11"/>
      <c r="B18" s="11" t="s">
        <v>599</v>
      </c>
      <c r="C18" s="12">
        <v>0</v>
      </c>
      <c r="D18" s="18"/>
      <c r="E18" s="19"/>
      <c r="F18" s="19"/>
      <c r="G18" s="17"/>
      <c r="H18" s="24"/>
    </row>
    <row r="19" ht="22.2" customHeight="true" spans="1:8">
      <c r="A19" s="11"/>
      <c r="B19" s="11" t="s">
        <v>600</v>
      </c>
      <c r="C19" s="12">
        <f>IF(C17=0,0,C18*100/C17)</f>
        <v>0</v>
      </c>
      <c r="D19" s="18" t="s">
        <v>593</v>
      </c>
      <c r="E19" s="19" t="s">
        <v>601</v>
      </c>
      <c r="F19" s="19" t="s">
        <v>602</v>
      </c>
      <c r="G19" s="32" t="s">
        <v>603</v>
      </c>
      <c r="H19" s="24"/>
    </row>
    <row r="20" ht="22.2" customHeight="true" spans="1:8">
      <c r="A20" s="8" t="s">
        <v>606</v>
      </c>
      <c r="B20" s="8"/>
      <c r="C20" s="8"/>
      <c r="D20" s="8"/>
      <c r="E20" s="8"/>
      <c r="F20" s="8"/>
      <c r="G20" s="39"/>
      <c r="H20" s="8"/>
    </row>
    <row r="21" ht="22.2" customHeight="true" spans="1:8">
      <c r="A21" s="11" t="s">
        <v>607</v>
      </c>
      <c r="B21" s="11" t="s">
        <v>608</v>
      </c>
      <c r="C21" s="12">
        <v>0</v>
      </c>
      <c r="D21" s="18"/>
      <c r="E21" s="19"/>
      <c r="F21" s="19"/>
      <c r="G21" s="17"/>
      <c r="H21" s="24"/>
    </row>
    <row r="22" ht="22.2" customHeight="true" spans="1:8">
      <c r="A22" s="11"/>
      <c r="B22" s="11" t="s">
        <v>599</v>
      </c>
      <c r="C22" s="12">
        <v>0</v>
      </c>
      <c r="D22" s="18"/>
      <c r="E22" s="19"/>
      <c r="F22" s="19"/>
      <c r="G22" s="17"/>
      <c r="H22" s="24"/>
    </row>
    <row r="23" ht="22.2" customHeight="true" spans="1:8">
      <c r="A23" s="11"/>
      <c r="B23" s="11" t="s">
        <v>609</v>
      </c>
      <c r="C23" s="12">
        <f>IF(C22=0,0,C21*100/C22)</f>
        <v>0</v>
      </c>
      <c r="D23" s="18" t="s">
        <v>593</v>
      </c>
      <c r="E23" s="19" t="s">
        <v>610</v>
      </c>
      <c r="F23" s="19" t="s">
        <v>611</v>
      </c>
      <c r="G23" s="32" t="s">
        <v>603</v>
      </c>
      <c r="H23" s="24"/>
    </row>
    <row r="24" ht="22.2" customHeight="true" spans="1:8">
      <c r="A24" s="11" t="s">
        <v>612</v>
      </c>
      <c r="B24" s="11" t="s">
        <v>608</v>
      </c>
      <c r="C24" s="12">
        <v>0</v>
      </c>
      <c r="D24" s="18"/>
      <c r="E24" s="19"/>
      <c r="F24" s="19"/>
      <c r="G24" s="17"/>
      <c r="H24" s="24"/>
    </row>
    <row r="25" ht="22.2" customHeight="true" spans="1:8">
      <c r="A25" s="11"/>
      <c r="B25" s="11" t="s">
        <v>300</v>
      </c>
      <c r="C25" s="12">
        <v>0</v>
      </c>
      <c r="D25" s="18"/>
      <c r="E25" s="19"/>
      <c r="F25" s="19"/>
      <c r="G25" s="17"/>
      <c r="H25" s="24"/>
    </row>
    <row r="26" ht="22.2" customHeight="true" spans="1:8">
      <c r="A26" s="11"/>
      <c r="B26" s="11" t="s">
        <v>609</v>
      </c>
      <c r="C26" s="12">
        <f>IF(C25=0,0,C24/C25*100)</f>
        <v>0</v>
      </c>
      <c r="D26" s="18"/>
      <c r="E26" s="19"/>
      <c r="F26" s="19"/>
      <c r="G26" s="32"/>
      <c r="H26" s="24"/>
    </row>
    <row r="27" ht="22.2" customHeight="true" spans="1:8">
      <c r="A27" s="11" t="s">
        <v>613</v>
      </c>
      <c r="B27" s="11" t="s">
        <v>608</v>
      </c>
      <c r="C27" s="12">
        <v>0</v>
      </c>
      <c r="D27" s="18"/>
      <c r="E27" s="19"/>
      <c r="F27" s="19"/>
      <c r="G27" s="17"/>
      <c r="H27" s="24"/>
    </row>
    <row r="28" ht="22.2" customHeight="true" spans="1:8">
      <c r="A28" s="11"/>
      <c r="B28" s="11" t="s">
        <v>599</v>
      </c>
      <c r="C28" s="12">
        <v>0</v>
      </c>
      <c r="D28" s="18"/>
      <c r="E28" s="19"/>
      <c r="F28" s="19"/>
      <c r="G28" s="17"/>
      <c r="H28" s="24"/>
    </row>
    <row r="29" ht="22.2" customHeight="true" spans="1:8">
      <c r="A29" s="11"/>
      <c r="B29" s="11" t="s">
        <v>609</v>
      </c>
      <c r="C29" s="12">
        <f>IF(C28=0,0,C27*100/C28)</f>
        <v>0</v>
      </c>
      <c r="D29" s="18" t="s">
        <v>593</v>
      </c>
      <c r="E29" s="19" t="s">
        <v>610</v>
      </c>
      <c r="F29" s="19" t="s">
        <v>614</v>
      </c>
      <c r="G29" s="32" t="s">
        <v>603</v>
      </c>
      <c r="H29" s="24"/>
    </row>
    <row r="30" ht="22.2" customHeight="true" spans="1:8">
      <c r="A30" s="11" t="s">
        <v>615</v>
      </c>
      <c r="B30" s="11" t="s">
        <v>608</v>
      </c>
      <c r="C30" s="12">
        <v>0</v>
      </c>
      <c r="D30" s="18"/>
      <c r="E30" s="19"/>
      <c r="F30" s="19"/>
      <c r="G30" s="17"/>
      <c r="H30" s="24"/>
    </row>
    <row r="31" ht="22.2" customHeight="true" spans="1:8">
      <c r="A31" s="11"/>
      <c r="B31" s="11" t="s">
        <v>599</v>
      </c>
      <c r="C31" s="12">
        <v>0</v>
      </c>
      <c r="D31" s="18"/>
      <c r="E31" s="19"/>
      <c r="F31" s="19"/>
      <c r="G31" s="17"/>
      <c r="H31" s="24"/>
    </row>
    <row r="32" ht="22.2" customHeight="true" spans="1:8">
      <c r="A32" s="11"/>
      <c r="B32" s="11" t="s">
        <v>609</v>
      </c>
      <c r="C32" s="12">
        <f>IF(C31=0,0,C30/C31*100)</f>
        <v>0</v>
      </c>
      <c r="D32" s="18"/>
      <c r="E32" s="19"/>
      <c r="F32" s="19"/>
      <c r="G32" s="17"/>
      <c r="H32" s="24"/>
    </row>
    <row r="33" ht="22.2" customHeight="true" spans="1:8">
      <c r="A33" s="11" t="s">
        <v>616</v>
      </c>
      <c r="B33" s="11" t="s">
        <v>608</v>
      </c>
      <c r="C33" s="26">
        <v>0</v>
      </c>
      <c r="D33" s="18"/>
      <c r="E33" s="19"/>
      <c r="F33" s="19"/>
      <c r="G33" s="17"/>
      <c r="H33" s="24"/>
    </row>
    <row r="34" ht="22.2" customHeight="true" spans="1:8">
      <c r="A34" s="11"/>
      <c r="B34" s="11" t="s">
        <v>599</v>
      </c>
      <c r="C34" s="26">
        <v>0</v>
      </c>
      <c r="D34" s="18"/>
      <c r="E34" s="19"/>
      <c r="F34" s="19"/>
      <c r="G34" s="17"/>
      <c r="H34" s="24"/>
    </row>
    <row r="35" ht="22.2" customHeight="true" spans="1:8">
      <c r="A35" s="11"/>
      <c r="B35" s="11" t="s">
        <v>609</v>
      </c>
      <c r="C35" s="12">
        <f>IF(C34=0,0,C33*100/C34)</f>
        <v>0</v>
      </c>
      <c r="D35" s="18" t="s">
        <v>593</v>
      </c>
      <c r="E35" s="19" t="s">
        <v>617</v>
      </c>
      <c r="F35" s="19" t="s">
        <v>602</v>
      </c>
      <c r="G35" s="32" t="s">
        <v>603</v>
      </c>
      <c r="H35" s="24"/>
    </row>
    <row r="36" ht="22.2" customHeight="true" spans="1:8">
      <c r="A36" s="11" t="s">
        <v>618</v>
      </c>
      <c r="B36" s="11" t="s">
        <v>608</v>
      </c>
      <c r="C36" s="26">
        <v>0</v>
      </c>
      <c r="D36" s="18"/>
      <c r="E36" s="19"/>
      <c r="F36" s="19"/>
      <c r="G36" s="17"/>
      <c r="H36" s="24"/>
    </row>
    <row r="37" ht="22.2" customHeight="true" spans="1:8">
      <c r="A37" s="11"/>
      <c r="B37" s="11" t="s">
        <v>599</v>
      </c>
      <c r="C37" s="26">
        <v>0</v>
      </c>
      <c r="D37" s="18"/>
      <c r="E37" s="19"/>
      <c r="F37" s="19"/>
      <c r="G37" s="17"/>
      <c r="H37" s="24"/>
    </row>
    <row r="38" ht="22.2" customHeight="true" spans="1:8">
      <c r="A38" s="11"/>
      <c r="B38" s="11" t="s">
        <v>609</v>
      </c>
      <c r="C38" s="12">
        <f>IF(C37=0,0,C36/C37*100)</f>
        <v>0</v>
      </c>
      <c r="D38" s="18" t="s">
        <v>593</v>
      </c>
      <c r="E38" s="19" t="s">
        <v>617</v>
      </c>
      <c r="F38" s="19" t="s">
        <v>602</v>
      </c>
      <c r="G38" s="32" t="s">
        <v>603</v>
      </c>
      <c r="H38" s="24"/>
    </row>
    <row r="39" ht="22.2" customHeight="true" spans="1:8">
      <c r="A39" s="11" t="s">
        <v>619</v>
      </c>
      <c r="B39" s="11" t="s">
        <v>608</v>
      </c>
      <c r="C39" s="26">
        <v>3081</v>
      </c>
      <c r="D39" s="18"/>
      <c r="E39" s="19"/>
      <c r="F39" s="19"/>
      <c r="G39" s="17"/>
      <c r="H39" s="24"/>
    </row>
    <row r="40" ht="22.2" customHeight="true" spans="1:8">
      <c r="A40" s="11"/>
      <c r="B40" s="11" t="s">
        <v>599</v>
      </c>
      <c r="C40" s="26">
        <v>0</v>
      </c>
      <c r="D40" s="18"/>
      <c r="E40" s="19"/>
      <c r="F40" s="19"/>
      <c r="G40" s="17"/>
      <c r="H40" s="24"/>
    </row>
    <row r="41" ht="22.2" customHeight="true" spans="1:8">
      <c r="A41" s="11"/>
      <c r="B41" s="11" t="s">
        <v>609</v>
      </c>
      <c r="C41" s="12">
        <f>IF(C40=0,0,C39*100/C40)</f>
        <v>0</v>
      </c>
      <c r="D41" s="18" t="s">
        <v>593</v>
      </c>
      <c r="E41" s="19" t="s">
        <v>617</v>
      </c>
      <c r="F41" s="19" t="s">
        <v>602</v>
      </c>
      <c r="G41" s="32" t="s">
        <v>603</v>
      </c>
      <c r="H41" s="24"/>
    </row>
    <row r="42" ht="22.2" customHeight="true" spans="1:8">
      <c r="A42" s="11" t="s">
        <v>620</v>
      </c>
      <c r="B42" s="11" t="s">
        <v>608</v>
      </c>
      <c r="C42" s="26">
        <v>0</v>
      </c>
      <c r="D42" s="18"/>
      <c r="E42" s="19"/>
      <c r="F42" s="19"/>
      <c r="G42" s="17"/>
      <c r="H42" s="24"/>
    </row>
    <row r="43" ht="22.2" customHeight="true" spans="1:8">
      <c r="A43" s="11"/>
      <c r="B43" s="11" t="s">
        <v>599</v>
      </c>
      <c r="C43" s="26">
        <v>0</v>
      </c>
      <c r="D43" s="18"/>
      <c r="E43" s="19"/>
      <c r="F43" s="19"/>
      <c r="G43" s="17"/>
      <c r="H43" s="24"/>
    </row>
    <row r="44" ht="22.2" customHeight="true" spans="1:8">
      <c r="A44" s="11"/>
      <c r="B44" s="11" t="s">
        <v>609</v>
      </c>
      <c r="C44" s="12">
        <f>IF(C43=0,0,C42*100/C43)</f>
        <v>0</v>
      </c>
      <c r="D44" s="18" t="s">
        <v>593</v>
      </c>
      <c r="E44" s="19" t="s">
        <v>617</v>
      </c>
      <c r="F44" s="19" t="s">
        <v>602</v>
      </c>
      <c r="G44" s="32" t="s">
        <v>603</v>
      </c>
      <c r="H44" s="24"/>
    </row>
    <row r="45" ht="22.2" customHeight="true" spans="1:8">
      <c r="A45" s="11" t="s">
        <v>621</v>
      </c>
      <c r="B45" s="11" t="s">
        <v>608</v>
      </c>
      <c r="C45" s="26">
        <v>0</v>
      </c>
      <c r="D45" s="18"/>
      <c r="E45" s="19"/>
      <c r="F45" s="19"/>
      <c r="G45" s="17"/>
      <c r="H45" s="24"/>
    </row>
    <row r="46" ht="22.2" customHeight="true" spans="1:8">
      <c r="A46" s="11"/>
      <c r="B46" s="11" t="s">
        <v>599</v>
      </c>
      <c r="C46" s="26">
        <v>0</v>
      </c>
      <c r="D46" s="18"/>
      <c r="E46" s="19"/>
      <c r="F46" s="19"/>
      <c r="G46" s="17"/>
      <c r="H46" s="24"/>
    </row>
    <row r="47" ht="22.2" customHeight="true" spans="1:8">
      <c r="A47" s="11"/>
      <c r="B47" s="11" t="s">
        <v>609</v>
      </c>
      <c r="C47" s="12">
        <f>IF(C46=0,0,C45*100/C46)</f>
        <v>0</v>
      </c>
      <c r="D47" s="18" t="s">
        <v>593</v>
      </c>
      <c r="E47" s="19" t="s">
        <v>617</v>
      </c>
      <c r="F47" s="19" t="s">
        <v>602</v>
      </c>
      <c r="G47" s="32" t="s">
        <v>603</v>
      </c>
      <c r="H47" s="24"/>
    </row>
    <row r="48" ht="22.2" customHeight="true" spans="1:8">
      <c r="A48" s="11" t="s">
        <v>622</v>
      </c>
      <c r="B48" s="11" t="s">
        <v>608</v>
      </c>
      <c r="C48" s="12">
        <v>0</v>
      </c>
      <c r="D48" s="18"/>
      <c r="E48" s="19"/>
      <c r="F48" s="19"/>
      <c r="G48" s="17"/>
      <c r="H48" s="24"/>
    </row>
    <row r="49" ht="22.2" customHeight="true" spans="1:8">
      <c r="A49" s="11"/>
      <c r="B49" s="11" t="s">
        <v>599</v>
      </c>
      <c r="C49" s="12">
        <v>0</v>
      </c>
      <c r="D49" s="18"/>
      <c r="E49" s="19"/>
      <c r="F49" s="19"/>
      <c r="G49" s="17"/>
      <c r="H49" s="24"/>
    </row>
    <row r="50" ht="22.2" customHeight="true" spans="1:8">
      <c r="A50" s="11"/>
      <c r="B50" s="11" t="s">
        <v>609</v>
      </c>
      <c r="C50" s="12">
        <f>IF(C49=0,0,C48*100/C49)</f>
        <v>0</v>
      </c>
      <c r="D50" s="18" t="s">
        <v>593</v>
      </c>
      <c r="E50" s="19" t="s">
        <v>610</v>
      </c>
      <c r="F50" s="19" t="s">
        <v>614</v>
      </c>
      <c r="G50" s="32" t="s">
        <v>603</v>
      </c>
      <c r="H50" s="24"/>
    </row>
    <row r="51" ht="22.2" customHeight="true" spans="1:8">
      <c r="A51" s="11" t="s">
        <v>623</v>
      </c>
      <c r="B51" s="11" t="s">
        <v>608</v>
      </c>
      <c r="C51" s="12">
        <v>179861111</v>
      </c>
      <c r="D51" s="18"/>
      <c r="E51" s="19"/>
      <c r="F51" s="19"/>
      <c r="G51" s="17"/>
      <c r="H51" s="24"/>
    </row>
    <row r="52" ht="22.2" customHeight="true" spans="1:8">
      <c r="A52" s="11"/>
      <c r="B52" s="11" t="s">
        <v>599</v>
      </c>
      <c r="C52" s="12">
        <v>0</v>
      </c>
      <c r="D52" s="18"/>
      <c r="E52" s="19"/>
      <c r="F52" s="19"/>
      <c r="G52" s="17"/>
      <c r="H52" s="24"/>
    </row>
    <row r="53" ht="22.2" customHeight="true" spans="1:8">
      <c r="A53" s="11"/>
      <c r="B53" s="11" t="s">
        <v>609</v>
      </c>
      <c r="C53" s="12">
        <f>IF(C52=0,0,C51/C52*100)</f>
        <v>0</v>
      </c>
      <c r="D53" s="18" t="s">
        <v>593</v>
      </c>
      <c r="E53" s="19" t="s">
        <v>610</v>
      </c>
      <c r="F53" s="19" t="s">
        <v>614</v>
      </c>
      <c r="G53" s="32" t="s">
        <v>603</v>
      </c>
      <c r="H53" s="24"/>
    </row>
    <row r="54" ht="22.2" customHeight="true" spans="1:8">
      <c r="A54" s="9" t="s">
        <v>624</v>
      </c>
      <c r="B54" s="11" t="s">
        <v>608</v>
      </c>
      <c r="C54" s="12">
        <v>0</v>
      </c>
      <c r="D54" s="18"/>
      <c r="E54" s="19"/>
      <c r="F54" s="19"/>
      <c r="G54" s="17"/>
      <c r="H54" s="24"/>
    </row>
    <row r="55" ht="22.2" customHeight="true" spans="1:8">
      <c r="A55" s="9"/>
      <c r="B55" s="11" t="s">
        <v>599</v>
      </c>
      <c r="C55" s="12">
        <v>0</v>
      </c>
      <c r="D55" s="18"/>
      <c r="E55" s="19"/>
      <c r="F55" s="19"/>
      <c r="G55" s="17"/>
      <c r="H55" s="24"/>
    </row>
    <row r="56" ht="22.2" customHeight="true" spans="1:8">
      <c r="A56" s="9"/>
      <c r="B56" s="11" t="s">
        <v>609</v>
      </c>
      <c r="C56" s="12">
        <f>IF(C55=0,0,C54*100/C55)</f>
        <v>0</v>
      </c>
      <c r="D56" s="18" t="s">
        <v>593</v>
      </c>
      <c r="E56" s="19" t="s">
        <v>610</v>
      </c>
      <c r="F56" s="19" t="s">
        <v>614</v>
      </c>
      <c r="G56" s="32" t="s">
        <v>603</v>
      </c>
      <c r="H56" s="24"/>
    </row>
    <row r="57" ht="22.2" customHeight="true" spans="1:8">
      <c r="A57" s="8" t="s">
        <v>625</v>
      </c>
      <c r="B57" s="8"/>
      <c r="C57" s="8"/>
      <c r="D57" s="8"/>
      <c r="E57" s="8"/>
      <c r="F57" s="8"/>
      <c r="G57" s="39"/>
      <c r="H57" s="8"/>
    </row>
    <row r="58" ht="22.2" customHeight="true" spans="1:8">
      <c r="A58" s="11" t="s">
        <v>626</v>
      </c>
      <c r="B58" s="11" t="s">
        <v>627</v>
      </c>
      <c r="C58" s="12">
        <v>0</v>
      </c>
      <c r="D58" s="18"/>
      <c r="E58" s="19"/>
      <c r="F58" s="19"/>
      <c r="G58" s="17"/>
      <c r="H58" s="24"/>
    </row>
    <row r="59" ht="22.2" customHeight="true" spans="1:8">
      <c r="A59" s="11"/>
      <c r="B59" s="11" t="s">
        <v>599</v>
      </c>
      <c r="C59" s="12">
        <v>0</v>
      </c>
      <c r="D59" s="18"/>
      <c r="E59" s="19"/>
      <c r="F59" s="19"/>
      <c r="G59" s="17"/>
      <c r="H59" s="24"/>
    </row>
    <row r="60" ht="22.2" customHeight="true" spans="1:8">
      <c r="A60" s="11"/>
      <c r="B60" s="11" t="s">
        <v>628</v>
      </c>
      <c r="C60" s="12">
        <f>IF(C58=0,0,C59/C58-1)*100</f>
        <v>0</v>
      </c>
      <c r="D60" s="18" t="s">
        <v>593</v>
      </c>
      <c r="E60" s="19" t="s">
        <v>629</v>
      </c>
      <c r="F60" s="19" t="s">
        <v>630</v>
      </c>
      <c r="G60" s="32" t="s">
        <v>594</v>
      </c>
      <c r="H60" s="24" t="s">
        <v>631</v>
      </c>
    </row>
    <row r="61" ht="22.2" customHeight="true" spans="1:8">
      <c r="A61" s="11" t="s">
        <v>632</v>
      </c>
      <c r="B61" s="11" t="s">
        <v>627</v>
      </c>
      <c r="C61" s="12">
        <v>0</v>
      </c>
      <c r="D61" s="18"/>
      <c r="E61" s="19"/>
      <c r="F61" s="19"/>
      <c r="G61" s="17"/>
      <c r="H61" s="24"/>
    </row>
    <row r="62" ht="22.2" customHeight="true" spans="1:8">
      <c r="A62" s="11"/>
      <c r="B62" s="11" t="s">
        <v>599</v>
      </c>
      <c r="C62" s="12">
        <v>0</v>
      </c>
      <c r="D62" s="18"/>
      <c r="E62" s="19"/>
      <c r="F62" s="19"/>
      <c r="G62" s="17"/>
      <c r="H62" s="24"/>
    </row>
    <row r="63" ht="22.2" customHeight="true" spans="1:8">
      <c r="A63" s="11"/>
      <c r="B63" s="11" t="s">
        <v>628</v>
      </c>
      <c r="C63" s="12">
        <f>IF(C61=0,0,C62/C61-1)*100</f>
        <v>0</v>
      </c>
      <c r="D63" s="18" t="s">
        <v>593</v>
      </c>
      <c r="E63" s="19" t="s">
        <v>630</v>
      </c>
      <c r="F63" s="19"/>
      <c r="G63" s="32" t="s">
        <v>603</v>
      </c>
      <c r="H63" s="24"/>
    </row>
    <row r="64" ht="22.2" customHeight="true" spans="1:8">
      <c r="A64" s="11" t="s">
        <v>633</v>
      </c>
      <c r="B64" s="11" t="s">
        <v>627</v>
      </c>
      <c r="C64" s="12">
        <v>0</v>
      </c>
      <c r="D64" s="18"/>
      <c r="E64" s="19"/>
      <c r="F64" s="19"/>
      <c r="G64" s="17"/>
      <c r="H64" s="24"/>
    </row>
    <row r="65" ht="22.2" customHeight="true" spans="1:8">
      <c r="A65" s="11"/>
      <c r="B65" s="11" t="s">
        <v>599</v>
      </c>
      <c r="C65" s="12">
        <v>0</v>
      </c>
      <c r="D65" s="18"/>
      <c r="E65" s="19"/>
      <c r="F65" s="19"/>
      <c r="G65" s="17"/>
      <c r="H65" s="24"/>
    </row>
    <row r="66" ht="22.2" customHeight="true" spans="1:8">
      <c r="A66" s="11"/>
      <c r="B66" s="11" t="s">
        <v>628</v>
      </c>
      <c r="C66" s="12">
        <f>IF(C64=0,0,C65/C64-1)*100</f>
        <v>0</v>
      </c>
      <c r="D66" s="18" t="s">
        <v>593</v>
      </c>
      <c r="E66" s="19" t="s">
        <v>630</v>
      </c>
      <c r="F66" s="19" t="s">
        <v>634</v>
      </c>
      <c r="G66" s="32" t="s">
        <v>594</v>
      </c>
      <c r="H66" s="24" t="s">
        <v>635</v>
      </c>
    </row>
    <row r="67" ht="22.2" customHeight="true" spans="1:8">
      <c r="A67" s="11" t="s">
        <v>636</v>
      </c>
      <c r="B67" s="11" t="s">
        <v>627</v>
      </c>
      <c r="C67" s="12">
        <v>0</v>
      </c>
      <c r="D67" s="18"/>
      <c r="E67" s="19"/>
      <c r="F67" s="19"/>
      <c r="G67" s="17"/>
      <c r="H67" s="24"/>
    </row>
    <row r="68" ht="22.2" customHeight="true" spans="1:8">
      <c r="A68" s="11"/>
      <c r="B68" s="11" t="s">
        <v>599</v>
      </c>
      <c r="C68" s="12">
        <v>0</v>
      </c>
      <c r="D68" s="18"/>
      <c r="E68" s="19"/>
      <c r="F68" s="19"/>
      <c r="G68" s="17"/>
      <c r="H68" s="24"/>
    </row>
    <row r="69" ht="22.2" customHeight="true" spans="1:8">
      <c r="A69" s="11"/>
      <c r="B69" s="11" t="s">
        <v>628</v>
      </c>
      <c r="C69" s="12">
        <f>IF(C67=0,0,C68/C67-1)*100</f>
        <v>0</v>
      </c>
      <c r="D69" s="18"/>
      <c r="E69" s="19"/>
      <c r="F69" s="19"/>
      <c r="G69" s="17"/>
      <c r="H69" s="24"/>
    </row>
    <row r="70" ht="22.2" customHeight="true" spans="1:8">
      <c r="A70" s="11" t="s">
        <v>637</v>
      </c>
      <c r="B70" s="11" t="s">
        <v>627</v>
      </c>
      <c r="C70" s="26">
        <v>4467</v>
      </c>
      <c r="D70" s="18"/>
      <c r="E70" s="19"/>
      <c r="F70" s="19"/>
      <c r="G70" s="17"/>
      <c r="H70" s="24"/>
    </row>
    <row r="71" ht="22.2" customHeight="true" spans="1:8">
      <c r="A71" s="11"/>
      <c r="B71" s="11" t="s">
        <v>599</v>
      </c>
      <c r="C71" s="26">
        <v>0</v>
      </c>
      <c r="D71" s="18"/>
      <c r="E71" s="19"/>
      <c r="F71" s="19"/>
      <c r="G71" s="17"/>
      <c r="H71" s="24"/>
    </row>
    <row r="72" ht="22.2" customHeight="true" spans="1:8">
      <c r="A72" s="11"/>
      <c r="B72" s="11" t="s">
        <v>628</v>
      </c>
      <c r="C72" s="12">
        <f>IF(C70=0,0,C71/C70-1)*100</f>
        <v>-100</v>
      </c>
      <c r="D72" s="18" t="s">
        <v>593</v>
      </c>
      <c r="E72" s="19" t="s">
        <v>630</v>
      </c>
      <c r="F72" s="19" t="s">
        <v>634</v>
      </c>
      <c r="G72" s="32" t="s">
        <v>594</v>
      </c>
      <c r="H72" s="24"/>
    </row>
    <row r="73" ht="22.2" customHeight="true" spans="1:8">
      <c r="A73" s="11" t="s">
        <v>638</v>
      </c>
      <c r="B73" s="11" t="s">
        <v>627</v>
      </c>
      <c r="C73" s="26">
        <v>0</v>
      </c>
      <c r="D73" s="18"/>
      <c r="E73" s="19"/>
      <c r="F73" s="19"/>
      <c r="G73" s="17"/>
      <c r="H73" s="24"/>
    </row>
    <row r="74" ht="22.2" customHeight="true" spans="1:8">
      <c r="A74" s="11"/>
      <c r="B74" s="11" t="s">
        <v>599</v>
      </c>
      <c r="C74" s="26">
        <v>0</v>
      </c>
      <c r="D74" s="18"/>
      <c r="E74" s="19"/>
      <c r="F74" s="19"/>
      <c r="G74" s="17"/>
      <c r="H74" s="24"/>
    </row>
    <row r="75" ht="22.2" customHeight="true" spans="1:8">
      <c r="A75" s="11"/>
      <c r="B75" s="11" t="s">
        <v>628</v>
      </c>
      <c r="C75" s="12">
        <f>IF(C73=0,0,C74/C73-1)*100</f>
        <v>0</v>
      </c>
      <c r="D75" s="18" t="s">
        <v>593</v>
      </c>
      <c r="E75" s="19" t="s">
        <v>630</v>
      </c>
      <c r="F75" s="19" t="s">
        <v>634</v>
      </c>
      <c r="G75" s="32" t="s">
        <v>594</v>
      </c>
      <c r="H75" s="24"/>
    </row>
    <row r="76" ht="22.2" customHeight="true" spans="1:8">
      <c r="A76" s="11" t="s">
        <v>639</v>
      </c>
      <c r="B76" s="11" t="s">
        <v>627</v>
      </c>
      <c r="C76" s="26">
        <v>3052</v>
      </c>
      <c r="D76" s="18"/>
      <c r="E76" s="19"/>
      <c r="F76" s="19"/>
      <c r="G76" s="17"/>
      <c r="H76" s="24"/>
    </row>
    <row r="77" ht="22.2" customHeight="true" spans="1:8">
      <c r="A77" s="11"/>
      <c r="B77" s="11" t="s">
        <v>599</v>
      </c>
      <c r="C77" s="26">
        <v>0</v>
      </c>
      <c r="D77" s="18"/>
      <c r="E77" s="19"/>
      <c r="F77" s="19"/>
      <c r="G77" s="17"/>
      <c r="H77" s="24"/>
    </row>
    <row r="78" ht="22.2" customHeight="true" spans="1:8">
      <c r="A78" s="11"/>
      <c r="B78" s="11" t="s">
        <v>628</v>
      </c>
      <c r="C78" s="12">
        <f>IF(C76=0,0,C77/C76-1)*100</f>
        <v>-100</v>
      </c>
      <c r="D78" s="18" t="s">
        <v>593</v>
      </c>
      <c r="E78" s="19" t="s">
        <v>630</v>
      </c>
      <c r="F78" s="19" t="s">
        <v>634</v>
      </c>
      <c r="G78" s="32" t="s">
        <v>594</v>
      </c>
      <c r="H78" s="24"/>
    </row>
    <row r="79" ht="22.2" customHeight="true" spans="1:8">
      <c r="A79" s="11" t="s">
        <v>640</v>
      </c>
      <c r="B79" s="11" t="s">
        <v>627</v>
      </c>
      <c r="C79" s="26">
        <v>0</v>
      </c>
      <c r="D79" s="18"/>
      <c r="E79" s="19"/>
      <c r="F79" s="19"/>
      <c r="G79" s="17"/>
      <c r="H79" s="24"/>
    </row>
    <row r="80" ht="22.2" customHeight="true" spans="1:8">
      <c r="A80" s="11"/>
      <c r="B80" s="11" t="s">
        <v>599</v>
      </c>
      <c r="C80" s="26">
        <v>0</v>
      </c>
      <c r="D80" s="18"/>
      <c r="E80" s="19"/>
      <c r="F80" s="19"/>
      <c r="G80" s="17"/>
      <c r="H80" s="24"/>
    </row>
    <row r="81" ht="22.2" customHeight="true" spans="1:8">
      <c r="A81" s="11"/>
      <c r="B81" s="11" t="s">
        <v>628</v>
      </c>
      <c r="C81" s="12">
        <f>IF(C79=0,0,C80/C79-1)*100</f>
        <v>0</v>
      </c>
      <c r="D81" s="18" t="s">
        <v>593</v>
      </c>
      <c r="E81" s="19" t="s">
        <v>630</v>
      </c>
      <c r="F81" s="19" t="s">
        <v>641</v>
      </c>
      <c r="G81" s="32" t="s">
        <v>594</v>
      </c>
      <c r="H81" s="24"/>
    </row>
    <row r="82" ht="22.2" customHeight="true" spans="1:8">
      <c r="A82" s="11" t="s">
        <v>642</v>
      </c>
      <c r="B82" s="11" t="s">
        <v>627</v>
      </c>
      <c r="C82" s="26">
        <v>0</v>
      </c>
      <c r="D82" s="18"/>
      <c r="E82" s="19"/>
      <c r="F82" s="19"/>
      <c r="G82" s="17"/>
      <c r="H82" s="24"/>
    </row>
    <row r="83" ht="22.2" customHeight="true" spans="1:8">
      <c r="A83" s="11"/>
      <c r="B83" s="11" t="s">
        <v>599</v>
      </c>
      <c r="C83" s="26">
        <v>0</v>
      </c>
      <c r="D83" s="18"/>
      <c r="E83" s="19"/>
      <c r="F83" s="19"/>
      <c r="G83" s="17"/>
      <c r="H83" s="24"/>
    </row>
    <row r="84" ht="22.2" customHeight="true" spans="1:8">
      <c r="A84" s="11"/>
      <c r="B84" s="11" t="s">
        <v>628</v>
      </c>
      <c r="C84" s="12">
        <f>IF(C82=0,0,C83/C82-1)*100</f>
        <v>0</v>
      </c>
      <c r="D84" s="18" t="s">
        <v>593</v>
      </c>
      <c r="E84" s="19"/>
      <c r="F84" s="19" t="s">
        <v>630</v>
      </c>
      <c r="G84" s="32" t="s">
        <v>603</v>
      </c>
      <c r="H84" s="24"/>
    </row>
    <row r="85" ht="22.2" customHeight="true" spans="1:8">
      <c r="A85" s="11" t="s">
        <v>643</v>
      </c>
      <c r="B85" s="11" t="s">
        <v>627</v>
      </c>
      <c r="C85" s="12">
        <v>0</v>
      </c>
      <c r="D85" s="18"/>
      <c r="E85" s="19"/>
      <c r="F85" s="19"/>
      <c r="G85" s="17"/>
      <c r="H85" s="24"/>
    </row>
    <row r="86" ht="22.2" customHeight="true" spans="1:8">
      <c r="A86" s="11"/>
      <c r="B86" s="11" t="s">
        <v>599</v>
      </c>
      <c r="C86" s="12">
        <v>0</v>
      </c>
      <c r="D86" s="18"/>
      <c r="E86" s="19"/>
      <c r="F86" s="19"/>
      <c r="G86" s="17"/>
      <c r="H86" s="24"/>
    </row>
    <row r="87" ht="22.2" customHeight="true" spans="1:8">
      <c r="A87" s="11"/>
      <c r="B87" s="11" t="s">
        <v>628</v>
      </c>
      <c r="C87" s="12">
        <f>IF(C85=0,0,C86/C85-1)*100</f>
        <v>0</v>
      </c>
      <c r="D87" s="18" t="s">
        <v>593</v>
      </c>
      <c r="E87" s="19" t="s">
        <v>644</v>
      </c>
      <c r="F87" s="19" t="s">
        <v>645</v>
      </c>
      <c r="G87" s="32" t="s">
        <v>603</v>
      </c>
      <c r="H87" s="24"/>
    </row>
    <row r="88" ht="22.2" customHeight="true" spans="1:8">
      <c r="A88" s="11" t="s">
        <v>646</v>
      </c>
      <c r="B88" s="11" t="s">
        <v>627</v>
      </c>
      <c r="C88" s="12">
        <v>0</v>
      </c>
      <c r="D88" s="18"/>
      <c r="E88" s="19"/>
      <c r="F88" s="19"/>
      <c r="G88" s="17"/>
      <c r="H88" s="24"/>
    </row>
    <row r="89" ht="22.2" customHeight="true" spans="1:8">
      <c r="A89" s="11"/>
      <c r="B89" s="11" t="s">
        <v>599</v>
      </c>
      <c r="C89" s="12">
        <v>0</v>
      </c>
      <c r="D89" s="18"/>
      <c r="E89" s="19"/>
      <c r="F89" s="19"/>
      <c r="G89" s="17"/>
      <c r="H89" s="24"/>
    </row>
    <row r="90" ht="22.2" customHeight="true" spans="1:8">
      <c r="A90" s="11"/>
      <c r="B90" s="11" t="s">
        <v>628</v>
      </c>
      <c r="C90" s="12">
        <f>IF(C88=0,0,C89/C88-1)*100</f>
        <v>0</v>
      </c>
      <c r="D90" s="18" t="s">
        <v>593</v>
      </c>
      <c r="E90" s="19" t="s">
        <v>644</v>
      </c>
      <c r="F90" s="19" t="s">
        <v>645</v>
      </c>
      <c r="G90" s="32" t="s">
        <v>603</v>
      </c>
      <c r="H90" s="24"/>
    </row>
    <row r="91" ht="22.2" customHeight="true" spans="1:8">
      <c r="A91" s="9" t="s">
        <v>647</v>
      </c>
      <c r="B91" s="11" t="s">
        <v>627</v>
      </c>
      <c r="C91" s="12">
        <v>0</v>
      </c>
      <c r="D91" s="18"/>
      <c r="E91" s="19"/>
      <c r="F91" s="19"/>
      <c r="G91" s="17"/>
      <c r="H91" s="24"/>
    </row>
    <row r="92" ht="22.2" customHeight="true" spans="1:8">
      <c r="A92" s="9"/>
      <c r="B92" s="11" t="s">
        <v>599</v>
      </c>
      <c r="C92" s="12">
        <v>0</v>
      </c>
      <c r="D92" s="18"/>
      <c r="E92" s="19"/>
      <c r="F92" s="19"/>
      <c r="G92" s="17"/>
      <c r="H92" s="24"/>
    </row>
    <row r="93" ht="22.2" customHeight="true" spans="1:8">
      <c r="A93" s="9"/>
      <c r="B93" s="11" t="s">
        <v>628</v>
      </c>
      <c r="C93" s="12">
        <f>IF(C91=0,0,C92/C91-1)*100</f>
        <v>0</v>
      </c>
      <c r="D93" s="18" t="s">
        <v>593</v>
      </c>
      <c r="E93" s="19" t="s">
        <v>644</v>
      </c>
      <c r="F93" s="19" t="s">
        <v>645</v>
      </c>
      <c r="G93" s="32" t="s">
        <v>603</v>
      </c>
      <c r="H93" s="24"/>
    </row>
    <row r="94" ht="22.2" customHeight="true" spans="1:8">
      <c r="A94" s="29"/>
      <c r="B94" s="29"/>
      <c r="C94" s="57"/>
      <c r="D94" s="29"/>
      <c r="E94" s="29"/>
      <c r="F94" s="58"/>
      <c r="G94" s="34"/>
      <c r="H94" s="58"/>
    </row>
  </sheetData>
  <mergeCells count="42">
    <mergeCell ref="A1:H1"/>
    <mergeCell ref="A2:H2"/>
    <mergeCell ref="E4:F4"/>
    <mergeCell ref="A6:H6"/>
    <mergeCell ref="A10:H10"/>
    <mergeCell ref="A20:H20"/>
    <mergeCell ref="A57:H57"/>
    <mergeCell ref="A94:H94"/>
    <mergeCell ref="A4:A5"/>
    <mergeCell ref="A7:A9"/>
    <mergeCell ref="A11:A13"/>
    <mergeCell ref="A14:A16"/>
    <mergeCell ref="A17:A19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B4:B5"/>
    <mergeCell ref="C4:C5"/>
    <mergeCell ref="D4:D5"/>
    <mergeCell ref="G4:G5"/>
    <mergeCell ref="H4:H5"/>
  </mergeCells>
  <printOptions horizontalCentered="true"/>
  <pageMargins left="1.18110236220472" right="1.18110236220472" top="1.18110236220472" bottom="1.18110236220472" header="0.51181" footer="0.51181"/>
  <pageSetup paperSize="9" scale="75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workbookViewId="0">
      <pane topLeftCell="A224" activePane="bottomRight" state="frozen"/>
      <selection activeCell="A1" sqref="A1:I1"/>
    </sheetView>
  </sheetViews>
  <sheetFormatPr defaultColWidth="8" defaultRowHeight="15.75"/>
  <cols>
    <col min="1" max="1" width="20.475" style="1"/>
    <col min="2" max="2" width="19.175" style="1"/>
    <col min="3" max="3" width="16.7666666666667" style="1"/>
    <col min="4" max="4" width="23.5916666666667" style="1"/>
    <col min="5" max="5" width="4.81666666666667" style="1"/>
    <col min="6" max="6" width="8.53333333333333" style="1"/>
    <col min="7" max="7" width="9.03333333333333" style="1"/>
    <col min="8" max="8" width="5.81666666666667" style="1"/>
    <col min="9" max="9" width="39.8583333333333" style="1"/>
  </cols>
  <sheetData>
    <row r="1" ht="39" customHeight="true" spans="1:9">
      <c r="A1" s="2" t="s">
        <v>648</v>
      </c>
      <c r="B1" s="2"/>
      <c r="C1" s="2"/>
      <c r="D1" s="2"/>
      <c r="E1" s="2"/>
      <c r="F1" s="2"/>
      <c r="G1" s="2"/>
      <c r="H1" s="3"/>
      <c r="I1" s="2"/>
    </row>
    <row r="2" ht="16.2" customHeight="true" spans="1:9">
      <c r="A2" s="3"/>
      <c r="B2" s="3"/>
      <c r="C2" s="3"/>
      <c r="D2" s="3"/>
      <c r="E2" s="3"/>
      <c r="F2" s="3"/>
      <c r="G2" s="3"/>
      <c r="H2" s="3"/>
      <c r="I2" s="22" t="s">
        <v>649</v>
      </c>
    </row>
    <row r="3" ht="16.2" customHeight="true" spans="1:9">
      <c r="A3" s="4" t="s">
        <v>45</v>
      </c>
      <c r="B3" s="5"/>
      <c r="C3" s="5"/>
      <c r="D3" s="5"/>
      <c r="E3" s="5"/>
      <c r="F3" s="5"/>
      <c r="G3" s="5"/>
      <c r="H3" s="5"/>
      <c r="I3" s="23" t="s">
        <v>650</v>
      </c>
    </row>
    <row r="4" ht="23.4" customHeight="true" spans="1:9">
      <c r="A4" s="6" t="s">
        <v>295</v>
      </c>
      <c r="B4" s="6" t="s">
        <v>651</v>
      </c>
      <c r="C4" s="6" t="s">
        <v>580</v>
      </c>
      <c r="D4" s="6" t="s">
        <v>581</v>
      </c>
      <c r="E4" s="16" t="s">
        <v>582</v>
      </c>
      <c r="F4" s="6" t="s">
        <v>583</v>
      </c>
      <c r="G4" s="6"/>
      <c r="H4" s="16" t="s">
        <v>584</v>
      </c>
      <c r="I4" s="17" t="s">
        <v>652</v>
      </c>
    </row>
    <row r="5" ht="23.4" customHeight="true" spans="1:9">
      <c r="A5" s="6"/>
      <c r="B5" s="6"/>
      <c r="C5" s="6"/>
      <c r="D5" s="6"/>
      <c r="E5" s="6"/>
      <c r="F5" s="6" t="s">
        <v>586</v>
      </c>
      <c r="G5" s="6" t="s">
        <v>587</v>
      </c>
      <c r="H5" s="6"/>
      <c r="I5" s="17"/>
    </row>
    <row r="6" ht="23.4" customHeight="true" spans="1:9">
      <c r="A6" s="7" t="s">
        <v>653</v>
      </c>
      <c r="B6" s="7"/>
      <c r="C6" s="8"/>
      <c r="D6" s="8"/>
      <c r="E6" s="8"/>
      <c r="F6" s="8"/>
      <c r="G6" s="8"/>
      <c r="H6" s="56"/>
      <c r="I6" s="8"/>
    </row>
    <row r="7" ht="25.8" customHeight="true" spans="1:9">
      <c r="A7" s="9" t="s">
        <v>654</v>
      </c>
      <c r="B7" s="10" t="s">
        <v>655</v>
      </c>
      <c r="C7" s="11" t="s">
        <v>599</v>
      </c>
      <c r="D7" s="12">
        <v>0</v>
      </c>
      <c r="E7" s="18"/>
      <c r="F7" s="19"/>
      <c r="G7" s="19"/>
      <c r="H7" s="17"/>
      <c r="I7" s="24"/>
    </row>
    <row r="8" ht="25.8" customHeight="true" spans="1:9">
      <c r="A8" s="9"/>
      <c r="B8" s="10"/>
      <c r="C8" s="11" t="s">
        <v>76</v>
      </c>
      <c r="D8" s="12">
        <v>0</v>
      </c>
      <c r="E8" s="18"/>
      <c r="F8" s="19"/>
      <c r="G8" s="19"/>
      <c r="H8" s="17"/>
      <c r="I8" s="24"/>
    </row>
    <row r="9" ht="25.8" customHeight="true" spans="1:9">
      <c r="A9" s="9"/>
      <c r="B9" s="10"/>
      <c r="C9" s="11" t="s">
        <v>656</v>
      </c>
      <c r="D9" s="12">
        <f>D8-D7</f>
        <v>0</v>
      </c>
      <c r="E9" s="18"/>
      <c r="F9" s="19"/>
      <c r="G9" s="19"/>
      <c r="H9" s="17"/>
      <c r="I9" s="24"/>
    </row>
    <row r="10" ht="25.8" customHeight="true" spans="1:9">
      <c r="A10" s="9"/>
      <c r="B10" s="10"/>
      <c r="C10" s="11" t="s">
        <v>657</v>
      </c>
      <c r="D10" s="12">
        <f>IF(D7=0,0,D8/D7-1)*100</f>
        <v>0</v>
      </c>
      <c r="E10" s="18" t="s">
        <v>593</v>
      </c>
      <c r="F10" s="21">
        <v>0.5</v>
      </c>
      <c r="G10" s="21">
        <v>0.8</v>
      </c>
      <c r="H10" s="32"/>
      <c r="I10" s="24"/>
    </row>
    <row r="11" ht="25.8" customHeight="true" spans="1:9">
      <c r="A11" s="9" t="s">
        <v>658</v>
      </c>
      <c r="B11" s="9" t="s">
        <v>659</v>
      </c>
      <c r="C11" s="11" t="s">
        <v>599</v>
      </c>
      <c r="D11" s="12">
        <v>0</v>
      </c>
      <c r="E11" s="18"/>
      <c r="F11" s="19"/>
      <c r="G11" s="19"/>
      <c r="H11" s="17"/>
      <c r="I11" s="24"/>
    </row>
    <row r="12" ht="25.8" customHeight="true" spans="1:9">
      <c r="A12" s="9"/>
      <c r="B12" s="9"/>
      <c r="C12" s="11" t="s">
        <v>76</v>
      </c>
      <c r="D12" s="12">
        <v>0</v>
      </c>
      <c r="E12" s="18"/>
      <c r="F12" s="19"/>
      <c r="G12" s="19"/>
      <c r="H12" s="17"/>
      <c r="I12" s="24"/>
    </row>
    <row r="13" ht="25.8" customHeight="true" spans="1:9">
      <c r="A13" s="9"/>
      <c r="B13" s="9"/>
      <c r="C13" s="11" t="s">
        <v>656</v>
      </c>
      <c r="D13" s="12">
        <f>D12-D11</f>
        <v>0</v>
      </c>
      <c r="E13" s="18"/>
      <c r="F13" s="19"/>
      <c r="G13" s="19"/>
      <c r="H13" s="17"/>
      <c r="I13" s="24"/>
    </row>
    <row r="14" ht="25.8" customHeight="true" spans="1:9">
      <c r="A14" s="9"/>
      <c r="B14" s="9"/>
      <c r="C14" s="11" t="s">
        <v>657</v>
      </c>
      <c r="D14" s="12">
        <f>IF(D11=0,0,D12/D11-1)*100</f>
        <v>0</v>
      </c>
      <c r="E14" s="18" t="s">
        <v>593</v>
      </c>
      <c r="F14" s="21">
        <v>0.5</v>
      </c>
      <c r="G14" s="21">
        <v>0.8</v>
      </c>
      <c r="H14" s="32" t="s">
        <v>603</v>
      </c>
      <c r="I14" s="24" t="s">
        <v>631</v>
      </c>
    </row>
    <row r="15" ht="25.8" customHeight="true" spans="1:9">
      <c r="A15" s="9" t="s">
        <v>660</v>
      </c>
      <c r="B15" s="9" t="s">
        <v>661</v>
      </c>
      <c r="C15" s="11" t="s">
        <v>599</v>
      </c>
      <c r="D15" s="12">
        <v>0</v>
      </c>
      <c r="E15" s="18"/>
      <c r="F15" s="19"/>
      <c r="G15" s="19"/>
      <c r="H15" s="17"/>
      <c r="I15" s="24"/>
    </row>
    <row r="16" ht="25.8" customHeight="true" spans="1:9">
      <c r="A16" s="9"/>
      <c r="B16" s="9"/>
      <c r="C16" s="11" t="s">
        <v>76</v>
      </c>
      <c r="D16" s="12">
        <v>0</v>
      </c>
      <c r="E16" s="18"/>
      <c r="F16" s="19"/>
      <c r="G16" s="19"/>
      <c r="H16" s="17"/>
      <c r="I16" s="24"/>
    </row>
    <row r="17" ht="25.8" customHeight="true" spans="1:9">
      <c r="A17" s="9"/>
      <c r="B17" s="9"/>
      <c r="C17" s="11" t="s">
        <v>656</v>
      </c>
      <c r="D17" s="12">
        <f>D16-D15</f>
        <v>0</v>
      </c>
      <c r="E17" s="18"/>
      <c r="F17" s="19"/>
      <c r="G17" s="19"/>
      <c r="H17" s="17"/>
      <c r="I17" s="24"/>
    </row>
    <row r="18" ht="25.8" customHeight="true" spans="1:9">
      <c r="A18" s="9"/>
      <c r="B18" s="9"/>
      <c r="C18" s="11" t="s">
        <v>657</v>
      </c>
      <c r="D18" s="12">
        <f>IF(D15=0,0,D16/D15-1)*100</f>
        <v>0</v>
      </c>
      <c r="E18" s="18" t="s">
        <v>593</v>
      </c>
      <c r="F18" s="21">
        <v>0.5</v>
      </c>
      <c r="G18" s="21">
        <v>0.8</v>
      </c>
      <c r="H18" s="32"/>
      <c r="I18" s="24"/>
    </row>
    <row r="19" ht="25.8" customHeight="true" spans="1:9">
      <c r="A19" s="9" t="s">
        <v>662</v>
      </c>
      <c r="B19" s="10" t="s">
        <v>655</v>
      </c>
      <c r="C19" s="11" t="s">
        <v>599</v>
      </c>
      <c r="D19" s="12">
        <v>0</v>
      </c>
      <c r="E19" s="18"/>
      <c r="F19" s="19"/>
      <c r="G19" s="19"/>
      <c r="H19" s="17"/>
      <c r="I19" s="24"/>
    </row>
    <row r="20" ht="25.8" customHeight="true" spans="1:9">
      <c r="A20" s="9"/>
      <c r="B20" s="10"/>
      <c r="C20" s="11" t="s">
        <v>76</v>
      </c>
      <c r="D20" s="12">
        <v>0</v>
      </c>
      <c r="E20" s="18"/>
      <c r="F20" s="19"/>
      <c r="G20" s="19"/>
      <c r="H20" s="17"/>
      <c r="I20" s="24"/>
    </row>
    <row r="21" ht="25.8" customHeight="true" spans="1:9">
      <c r="A21" s="9"/>
      <c r="B21" s="10"/>
      <c r="C21" s="11" t="s">
        <v>656</v>
      </c>
      <c r="D21" s="12">
        <f>D20-D19</f>
        <v>0</v>
      </c>
      <c r="E21" s="18"/>
      <c r="F21" s="19"/>
      <c r="G21" s="19"/>
      <c r="H21" s="17"/>
      <c r="I21" s="24"/>
    </row>
    <row r="22" ht="25.8" customHeight="true" spans="1:9">
      <c r="A22" s="9"/>
      <c r="B22" s="10"/>
      <c r="C22" s="11" t="s">
        <v>657</v>
      </c>
      <c r="D22" s="12">
        <f>IF(D19=0,0,D20/D19-1)*100</f>
        <v>0</v>
      </c>
      <c r="E22" s="18"/>
      <c r="F22" s="19"/>
      <c r="G22" s="19"/>
      <c r="H22" s="17"/>
      <c r="I22" s="24"/>
    </row>
    <row r="23" ht="25.8" customHeight="true" spans="1:9">
      <c r="A23" s="9" t="s">
        <v>663</v>
      </c>
      <c r="B23" s="10" t="s">
        <v>655</v>
      </c>
      <c r="C23" s="11" t="s">
        <v>599</v>
      </c>
      <c r="D23" s="12">
        <v>0</v>
      </c>
      <c r="E23" s="18"/>
      <c r="F23" s="19"/>
      <c r="G23" s="19"/>
      <c r="H23" s="17"/>
      <c r="I23" s="24"/>
    </row>
    <row r="24" ht="25.8" customHeight="true" spans="1:9">
      <c r="A24" s="9"/>
      <c r="B24" s="10"/>
      <c r="C24" s="11" t="s">
        <v>76</v>
      </c>
      <c r="D24" s="12">
        <v>0</v>
      </c>
      <c r="E24" s="18"/>
      <c r="F24" s="19"/>
      <c r="G24" s="19"/>
      <c r="H24" s="17"/>
      <c r="I24" s="24"/>
    </row>
    <row r="25" ht="25.8" customHeight="true" spans="1:9">
      <c r="A25" s="9"/>
      <c r="B25" s="10"/>
      <c r="C25" s="11" t="s">
        <v>656</v>
      </c>
      <c r="D25" s="12">
        <f>D24-D23</f>
        <v>0</v>
      </c>
      <c r="E25" s="18"/>
      <c r="F25" s="19"/>
      <c r="G25" s="19"/>
      <c r="H25" s="17"/>
      <c r="I25" s="24"/>
    </row>
    <row r="26" ht="25.8" customHeight="true" spans="1:9">
      <c r="A26" s="9"/>
      <c r="B26" s="10"/>
      <c r="C26" s="11" t="s">
        <v>657</v>
      </c>
      <c r="D26" s="12">
        <f>IF(D23=0,0,D24/D23-1)*100</f>
        <v>0</v>
      </c>
      <c r="E26" s="18"/>
      <c r="F26" s="19"/>
      <c r="G26" s="19"/>
      <c r="H26" s="17"/>
      <c r="I26" s="24"/>
    </row>
    <row r="27" ht="25.8" customHeight="true" spans="1:9">
      <c r="A27" s="7" t="s">
        <v>664</v>
      </c>
      <c r="B27" s="7"/>
      <c r="C27" s="8"/>
      <c r="D27" s="13"/>
      <c r="E27" s="13"/>
      <c r="F27" s="13"/>
      <c r="G27" s="13"/>
      <c r="H27" s="56"/>
      <c r="I27" s="13"/>
    </row>
    <row r="28" ht="25.8" customHeight="true" spans="1:9">
      <c r="A28" s="9" t="s">
        <v>665</v>
      </c>
      <c r="B28" s="10" t="s">
        <v>655</v>
      </c>
      <c r="C28" s="11" t="s">
        <v>599</v>
      </c>
      <c r="D28" s="12">
        <v>0</v>
      </c>
      <c r="E28" s="18"/>
      <c r="F28" s="19"/>
      <c r="G28" s="19"/>
      <c r="H28" s="17"/>
      <c r="I28" s="24"/>
    </row>
    <row r="29" ht="25.8" customHeight="true" spans="1:9">
      <c r="A29" s="9"/>
      <c r="B29" s="10"/>
      <c r="C29" s="11" t="s">
        <v>76</v>
      </c>
      <c r="D29" s="12">
        <v>0</v>
      </c>
      <c r="E29" s="18"/>
      <c r="F29" s="19"/>
      <c r="G29" s="19"/>
      <c r="H29" s="17"/>
      <c r="I29" s="24"/>
    </row>
    <row r="30" ht="25.8" customHeight="true" spans="1:9">
      <c r="A30" s="9"/>
      <c r="B30" s="10"/>
      <c r="C30" s="11" t="s">
        <v>656</v>
      </c>
      <c r="D30" s="12">
        <f>D29-D28</f>
        <v>0</v>
      </c>
      <c r="E30" s="18"/>
      <c r="F30" s="19"/>
      <c r="G30" s="19"/>
      <c r="H30" s="17"/>
      <c r="I30" s="24"/>
    </row>
    <row r="31" ht="25.8" customHeight="true" spans="1:9">
      <c r="A31" s="9"/>
      <c r="B31" s="10"/>
      <c r="C31" s="11" t="s">
        <v>657</v>
      </c>
      <c r="D31" s="12">
        <f>IF(D28=0,0,D29/D28-1)*100</f>
        <v>0</v>
      </c>
      <c r="E31" s="18"/>
      <c r="F31" s="19"/>
      <c r="G31" s="19"/>
      <c r="H31" s="17"/>
      <c r="I31" s="24"/>
    </row>
    <row r="32" ht="25.8" customHeight="true" spans="1:9">
      <c r="A32" s="9" t="s">
        <v>666</v>
      </c>
      <c r="B32" s="10" t="s">
        <v>655</v>
      </c>
      <c r="C32" s="11" t="s">
        <v>599</v>
      </c>
      <c r="D32" s="12">
        <v>0</v>
      </c>
      <c r="E32" s="18"/>
      <c r="F32" s="19"/>
      <c r="G32" s="19"/>
      <c r="H32" s="17"/>
      <c r="I32" s="24"/>
    </row>
    <row r="33" ht="25.8" customHeight="true" spans="1:9">
      <c r="A33" s="9"/>
      <c r="B33" s="10"/>
      <c r="C33" s="11" t="s">
        <v>76</v>
      </c>
      <c r="D33" s="12">
        <v>0</v>
      </c>
      <c r="E33" s="18"/>
      <c r="F33" s="19"/>
      <c r="G33" s="19"/>
      <c r="H33" s="17"/>
      <c r="I33" s="24"/>
    </row>
    <row r="34" ht="25.8" customHeight="true" spans="1:9">
      <c r="A34" s="9"/>
      <c r="B34" s="10"/>
      <c r="C34" s="11" t="s">
        <v>656</v>
      </c>
      <c r="D34" s="12">
        <f>D33-D32</f>
        <v>0</v>
      </c>
      <c r="E34" s="18"/>
      <c r="F34" s="19"/>
      <c r="G34" s="19"/>
      <c r="H34" s="17"/>
      <c r="I34" s="24"/>
    </row>
    <row r="35" ht="25.8" customHeight="true" spans="1:9">
      <c r="A35" s="9"/>
      <c r="B35" s="10"/>
      <c r="C35" s="11" t="s">
        <v>657</v>
      </c>
      <c r="D35" s="12">
        <f>IF(D32=0,0,D33/D32-1)*100</f>
        <v>0</v>
      </c>
      <c r="E35" s="18"/>
      <c r="F35" s="19"/>
      <c r="G35" s="19"/>
      <c r="H35" s="17"/>
      <c r="I35" s="24"/>
    </row>
    <row r="36" ht="25.8" customHeight="true" spans="1:9">
      <c r="A36" s="9" t="s">
        <v>667</v>
      </c>
      <c r="B36" s="10" t="s">
        <v>655</v>
      </c>
      <c r="C36" s="11" t="s">
        <v>599</v>
      </c>
      <c r="D36" s="12">
        <v>0</v>
      </c>
      <c r="E36" s="18"/>
      <c r="F36" s="19"/>
      <c r="G36" s="19"/>
      <c r="H36" s="17"/>
      <c r="I36" s="24"/>
    </row>
    <row r="37" ht="25.8" customHeight="true" spans="1:9">
      <c r="A37" s="9"/>
      <c r="B37" s="10"/>
      <c r="C37" s="11" t="s">
        <v>76</v>
      </c>
      <c r="D37" s="12">
        <v>0</v>
      </c>
      <c r="E37" s="18"/>
      <c r="F37" s="19"/>
      <c r="G37" s="19"/>
      <c r="H37" s="17"/>
      <c r="I37" s="24"/>
    </row>
    <row r="38" ht="25.8" customHeight="true" spans="1:9">
      <c r="A38" s="9"/>
      <c r="B38" s="10"/>
      <c r="C38" s="11" t="s">
        <v>656</v>
      </c>
      <c r="D38" s="12">
        <f>D37-D36</f>
        <v>0</v>
      </c>
      <c r="E38" s="18"/>
      <c r="F38" s="19"/>
      <c r="G38" s="19"/>
      <c r="H38" s="17"/>
      <c r="I38" s="24"/>
    </row>
    <row r="39" ht="25.8" customHeight="true" spans="1:9">
      <c r="A39" s="9"/>
      <c r="B39" s="10"/>
      <c r="C39" s="11" t="s">
        <v>657</v>
      </c>
      <c r="D39" s="12">
        <f>IF(D36=0,0,D37/D36-1)*100</f>
        <v>0</v>
      </c>
      <c r="E39" s="18"/>
      <c r="F39" s="19"/>
      <c r="G39" s="19"/>
      <c r="H39" s="17"/>
      <c r="I39" s="24"/>
    </row>
    <row r="40" ht="25.8" customHeight="true" spans="1:9">
      <c r="A40" s="9" t="s">
        <v>668</v>
      </c>
      <c r="B40" s="10" t="s">
        <v>655</v>
      </c>
      <c r="C40" s="11" t="s">
        <v>599</v>
      </c>
      <c r="D40" s="12">
        <v>0</v>
      </c>
      <c r="E40" s="18"/>
      <c r="F40" s="19"/>
      <c r="G40" s="19"/>
      <c r="H40" s="17"/>
      <c r="I40" s="24"/>
    </row>
    <row r="41" ht="25.8" customHeight="true" spans="1:9">
      <c r="A41" s="9"/>
      <c r="B41" s="10"/>
      <c r="C41" s="11" t="s">
        <v>76</v>
      </c>
      <c r="D41" s="12">
        <v>0</v>
      </c>
      <c r="E41" s="18"/>
      <c r="F41" s="19"/>
      <c r="G41" s="19"/>
      <c r="H41" s="17"/>
      <c r="I41" s="24"/>
    </row>
    <row r="42" ht="25.8" customHeight="true" spans="1:9">
      <c r="A42" s="9"/>
      <c r="B42" s="10"/>
      <c r="C42" s="11" t="s">
        <v>656</v>
      </c>
      <c r="D42" s="12">
        <f>D41-D40</f>
        <v>0</v>
      </c>
      <c r="E42" s="18"/>
      <c r="F42" s="19"/>
      <c r="G42" s="19"/>
      <c r="H42" s="17"/>
      <c r="I42" s="24"/>
    </row>
    <row r="43" ht="25.8" customHeight="true" spans="1:9">
      <c r="A43" s="9"/>
      <c r="B43" s="10"/>
      <c r="C43" s="11" t="s">
        <v>657</v>
      </c>
      <c r="D43" s="12">
        <f>IF(D40=0,0,D41/D40-1)*100</f>
        <v>0</v>
      </c>
      <c r="E43" s="18"/>
      <c r="F43" s="19"/>
      <c r="G43" s="19"/>
      <c r="H43" s="17"/>
      <c r="I43" s="24"/>
    </row>
    <row r="44" ht="25.8" customHeight="true" spans="1:9">
      <c r="A44" s="9" t="s">
        <v>669</v>
      </c>
      <c r="B44" s="9" t="s">
        <v>670</v>
      </c>
      <c r="C44" s="11" t="s">
        <v>599</v>
      </c>
      <c r="D44" s="12">
        <f>IF(D28=0,0,D40/D28*100-100)</f>
        <v>0</v>
      </c>
      <c r="E44" s="18"/>
      <c r="F44" s="19"/>
      <c r="G44" s="19"/>
      <c r="H44" s="17"/>
      <c r="I44" s="24"/>
    </row>
    <row r="45" ht="25.8" customHeight="true" spans="1:9">
      <c r="A45" s="9"/>
      <c r="B45" s="9"/>
      <c r="C45" s="11" t="s">
        <v>76</v>
      </c>
      <c r="D45" s="12">
        <f>IF(D29=0,0,D41/D29*100-100)</f>
        <v>0</v>
      </c>
      <c r="E45" s="18"/>
      <c r="F45" s="19"/>
      <c r="G45" s="19"/>
      <c r="H45" s="17"/>
      <c r="I45" s="24"/>
    </row>
    <row r="46" ht="25.8" customHeight="true" spans="1:9">
      <c r="A46" s="9"/>
      <c r="B46" s="9"/>
      <c r="C46" s="11" t="s">
        <v>656</v>
      </c>
      <c r="D46" s="12">
        <f>D45-D44</f>
        <v>0</v>
      </c>
      <c r="E46" s="18" t="s">
        <v>593</v>
      </c>
      <c r="F46" s="19"/>
      <c r="G46" s="21">
        <v>0</v>
      </c>
      <c r="H46" s="32"/>
      <c r="I46" s="24"/>
    </row>
    <row r="47" ht="25.8" customHeight="true" spans="1:9">
      <c r="A47" s="9" t="s">
        <v>671</v>
      </c>
      <c r="B47" s="9" t="s">
        <v>672</v>
      </c>
      <c r="C47" s="11" t="s">
        <v>599</v>
      </c>
      <c r="D47" s="12">
        <f>IF(D28=0,0,D32/D28*100)</f>
        <v>0</v>
      </c>
      <c r="E47" s="18"/>
      <c r="F47" s="19"/>
      <c r="G47" s="19"/>
      <c r="H47" s="17"/>
      <c r="I47" s="24"/>
    </row>
    <row r="48" ht="25.8" customHeight="true" spans="1:9">
      <c r="A48" s="9"/>
      <c r="B48" s="9"/>
      <c r="C48" s="11" t="s">
        <v>76</v>
      </c>
      <c r="D48" s="12">
        <f>IF(D29=0,0,D33/D29*100)</f>
        <v>0</v>
      </c>
      <c r="E48" s="18"/>
      <c r="F48" s="19"/>
      <c r="G48" s="19"/>
      <c r="H48" s="17"/>
      <c r="I48" s="24"/>
    </row>
    <row r="49" ht="25.8" customHeight="true" spans="1:9">
      <c r="A49" s="9"/>
      <c r="B49" s="9"/>
      <c r="C49" s="11" t="s">
        <v>673</v>
      </c>
      <c r="D49" s="12">
        <f>IF(D47=0,0,(D48-D47)/D47*100)</f>
        <v>0</v>
      </c>
      <c r="E49" s="18" t="s">
        <v>593</v>
      </c>
      <c r="F49" s="21">
        <v>-0.4</v>
      </c>
      <c r="G49" s="21">
        <v>0</v>
      </c>
      <c r="H49" s="32"/>
      <c r="I49" s="24"/>
    </row>
    <row r="50" ht="25.8" customHeight="true" spans="1:9">
      <c r="A50" s="7" t="s">
        <v>674</v>
      </c>
      <c r="B50" s="7"/>
      <c r="C50" s="8"/>
      <c r="D50" s="13"/>
      <c r="E50" s="13"/>
      <c r="F50" s="13"/>
      <c r="G50" s="13"/>
      <c r="H50" s="56"/>
      <c r="I50" s="25"/>
    </row>
    <row r="51" ht="25.8" customHeight="true" spans="1:9">
      <c r="A51" s="9" t="s">
        <v>675</v>
      </c>
      <c r="B51" s="10" t="s">
        <v>655</v>
      </c>
      <c r="C51" s="11" t="s">
        <v>599</v>
      </c>
      <c r="D51" s="12">
        <v>0</v>
      </c>
      <c r="E51" s="18"/>
      <c r="F51" s="19"/>
      <c r="G51" s="19"/>
      <c r="H51" s="17"/>
      <c r="I51" s="24"/>
    </row>
    <row r="52" ht="25.8" customHeight="true" spans="1:9">
      <c r="A52" s="9"/>
      <c r="B52" s="10"/>
      <c r="C52" s="11" t="s">
        <v>76</v>
      </c>
      <c r="D52" s="12">
        <v>0</v>
      </c>
      <c r="E52" s="18"/>
      <c r="F52" s="19"/>
      <c r="G52" s="19"/>
      <c r="H52" s="17"/>
      <c r="I52" s="24"/>
    </row>
    <row r="53" ht="25.8" customHeight="true" spans="1:9">
      <c r="A53" s="9"/>
      <c r="B53" s="10"/>
      <c r="C53" s="11" t="s">
        <v>656</v>
      </c>
      <c r="D53" s="12">
        <f>D52-D51</f>
        <v>0</v>
      </c>
      <c r="E53" s="18"/>
      <c r="F53" s="19"/>
      <c r="G53" s="19"/>
      <c r="H53" s="17"/>
      <c r="I53" s="24"/>
    </row>
    <row r="54" ht="25.8" customHeight="true" spans="1:9">
      <c r="A54" s="9"/>
      <c r="B54" s="10"/>
      <c r="C54" s="11" t="s">
        <v>657</v>
      </c>
      <c r="D54" s="12">
        <f>IF(D51=0,0,D52/D51-1)*100</f>
        <v>0</v>
      </c>
      <c r="E54" s="18"/>
      <c r="F54" s="19"/>
      <c r="G54" s="19"/>
      <c r="H54" s="17"/>
      <c r="I54" s="24"/>
    </row>
    <row r="55" ht="25.8" customHeight="true" spans="1:9">
      <c r="A55" s="9" t="s">
        <v>676</v>
      </c>
      <c r="B55" s="10" t="s">
        <v>655</v>
      </c>
      <c r="C55" s="11" t="s">
        <v>599</v>
      </c>
      <c r="D55" s="12">
        <v>0</v>
      </c>
      <c r="E55" s="18"/>
      <c r="F55" s="19"/>
      <c r="G55" s="19"/>
      <c r="H55" s="17"/>
      <c r="I55" s="24"/>
    </row>
    <row r="56" ht="25.8" customHeight="true" spans="1:9">
      <c r="A56" s="9"/>
      <c r="B56" s="10"/>
      <c r="C56" s="11" t="s">
        <v>76</v>
      </c>
      <c r="D56" s="12">
        <v>0</v>
      </c>
      <c r="E56" s="18"/>
      <c r="F56" s="19"/>
      <c r="G56" s="19"/>
      <c r="H56" s="17"/>
      <c r="I56" s="24"/>
    </row>
    <row r="57" ht="25.8" customHeight="true" spans="1:9">
      <c r="A57" s="9"/>
      <c r="B57" s="10"/>
      <c r="C57" s="11" t="s">
        <v>656</v>
      </c>
      <c r="D57" s="12">
        <f>D56-D55</f>
        <v>0</v>
      </c>
      <c r="E57" s="18"/>
      <c r="F57" s="19"/>
      <c r="G57" s="19"/>
      <c r="H57" s="17"/>
      <c r="I57" s="24"/>
    </row>
    <row r="58" ht="25.8" customHeight="true" spans="1:9">
      <c r="A58" s="9"/>
      <c r="B58" s="10"/>
      <c r="C58" s="11" t="s">
        <v>657</v>
      </c>
      <c r="D58" s="12">
        <f>IF(D55=0,0,D56/D55-1)*100</f>
        <v>0</v>
      </c>
      <c r="E58" s="18"/>
      <c r="F58" s="19"/>
      <c r="G58" s="19"/>
      <c r="H58" s="17"/>
      <c r="I58" s="24"/>
    </row>
    <row r="59" ht="25.8" customHeight="true" spans="1:9">
      <c r="A59" s="9" t="s">
        <v>677</v>
      </c>
      <c r="B59" s="9" t="s">
        <v>678</v>
      </c>
      <c r="C59" s="11" t="s">
        <v>599</v>
      </c>
      <c r="D59" s="12">
        <v>0</v>
      </c>
      <c r="E59" s="18"/>
      <c r="F59" s="19"/>
      <c r="G59" s="19"/>
      <c r="H59" s="17"/>
      <c r="I59" s="24"/>
    </row>
    <row r="60" ht="25.8" customHeight="true" spans="1:9">
      <c r="A60" s="9"/>
      <c r="B60" s="9"/>
      <c r="C60" s="11" t="s">
        <v>76</v>
      </c>
      <c r="D60" s="12">
        <v>0</v>
      </c>
      <c r="E60" s="18"/>
      <c r="F60" s="19"/>
      <c r="G60" s="19"/>
      <c r="H60" s="17"/>
      <c r="I60" s="24"/>
    </row>
    <row r="61" ht="25.8" customHeight="true" spans="1:9">
      <c r="A61" s="9"/>
      <c r="B61" s="9"/>
      <c r="C61" s="11" t="s">
        <v>656</v>
      </c>
      <c r="D61" s="12">
        <f>D60-D59</f>
        <v>0</v>
      </c>
      <c r="E61" s="18"/>
      <c r="F61" s="19"/>
      <c r="G61" s="19"/>
      <c r="H61" s="17"/>
      <c r="I61" s="24"/>
    </row>
    <row r="62" ht="25.8" customHeight="true" spans="1:9">
      <c r="A62" s="9" t="s">
        <v>679</v>
      </c>
      <c r="B62" s="9" t="s">
        <v>680</v>
      </c>
      <c r="C62" s="11" t="s">
        <v>599</v>
      </c>
      <c r="D62" s="12">
        <v>0</v>
      </c>
      <c r="E62" s="18" t="s">
        <v>593</v>
      </c>
      <c r="F62" s="21">
        <v>0.0035</v>
      </c>
      <c r="G62" s="21">
        <v>0.04</v>
      </c>
      <c r="H62" s="32" t="s">
        <v>603</v>
      </c>
      <c r="I62" s="24" t="s">
        <v>681</v>
      </c>
    </row>
    <row r="63" ht="25.8" customHeight="true" spans="1:9">
      <c r="A63" s="9"/>
      <c r="B63" s="9"/>
      <c r="C63" s="11" t="s">
        <v>76</v>
      </c>
      <c r="D63" s="12">
        <v>0</v>
      </c>
      <c r="E63" s="18" t="s">
        <v>593</v>
      </c>
      <c r="F63" s="21">
        <v>0.0035</v>
      </c>
      <c r="G63" s="21">
        <v>0.04</v>
      </c>
      <c r="H63" s="32" t="s">
        <v>603</v>
      </c>
      <c r="I63" s="24"/>
    </row>
    <row r="64" ht="25.8" customHeight="true" spans="1:9">
      <c r="A64" s="9"/>
      <c r="B64" s="9"/>
      <c r="C64" s="11" t="s">
        <v>656</v>
      </c>
      <c r="D64" s="12">
        <f>D63-D62</f>
        <v>0</v>
      </c>
      <c r="E64" s="18"/>
      <c r="F64" s="19"/>
      <c r="G64" s="19"/>
      <c r="H64" s="17"/>
      <c r="I64" s="24"/>
    </row>
    <row r="65" ht="25.8" customHeight="true" spans="1:9">
      <c r="A65" s="9" t="s">
        <v>682</v>
      </c>
      <c r="B65" s="10" t="s">
        <v>655</v>
      </c>
      <c r="C65" s="11" t="s">
        <v>599</v>
      </c>
      <c r="D65" s="12">
        <v>0</v>
      </c>
      <c r="E65" s="18"/>
      <c r="F65" s="19"/>
      <c r="G65" s="19"/>
      <c r="H65" s="56"/>
      <c r="I65" s="24"/>
    </row>
    <row r="66" ht="25.8" customHeight="true" spans="1:9">
      <c r="A66" s="9"/>
      <c r="B66" s="10"/>
      <c r="C66" s="11" t="s">
        <v>76</v>
      </c>
      <c r="D66" s="12">
        <v>0</v>
      </c>
      <c r="E66" s="18"/>
      <c r="F66" s="19"/>
      <c r="G66" s="19"/>
      <c r="H66" s="56"/>
      <c r="I66" s="24"/>
    </row>
    <row r="67" ht="25.8" customHeight="true" spans="1:9">
      <c r="A67" s="9"/>
      <c r="B67" s="10"/>
      <c r="C67" s="11" t="s">
        <v>656</v>
      </c>
      <c r="D67" s="12">
        <f>D66-D65</f>
        <v>0</v>
      </c>
      <c r="E67" s="18"/>
      <c r="F67" s="19"/>
      <c r="G67" s="19"/>
      <c r="H67" s="56"/>
      <c r="I67" s="24"/>
    </row>
    <row r="68" ht="25.8" customHeight="true" spans="1:9">
      <c r="A68" s="9"/>
      <c r="B68" s="10"/>
      <c r="C68" s="11" t="s">
        <v>657</v>
      </c>
      <c r="D68" s="12">
        <f>IF(D65=0,0,D66/D65-1)*100</f>
        <v>0</v>
      </c>
      <c r="E68" s="18"/>
      <c r="F68" s="19"/>
      <c r="G68" s="19"/>
      <c r="H68" s="56"/>
      <c r="I68" s="24"/>
    </row>
    <row r="69" ht="25.8" customHeight="true" spans="1:9">
      <c r="A69" s="9" t="s">
        <v>683</v>
      </c>
      <c r="B69" s="10" t="s">
        <v>684</v>
      </c>
      <c r="C69" s="11" t="s">
        <v>599</v>
      </c>
      <c r="D69" s="12">
        <v>0</v>
      </c>
      <c r="E69" s="18"/>
      <c r="F69" s="18"/>
      <c r="G69" s="18"/>
      <c r="H69" s="56"/>
      <c r="I69" s="24"/>
    </row>
    <row r="70" ht="25.8" customHeight="true" spans="1:9">
      <c r="A70" s="9"/>
      <c r="B70" s="10"/>
      <c r="C70" s="11" t="s">
        <v>76</v>
      </c>
      <c r="D70" s="12">
        <v>0</v>
      </c>
      <c r="E70" s="18"/>
      <c r="F70" s="18"/>
      <c r="G70" s="18"/>
      <c r="H70" s="56"/>
      <c r="I70" s="24"/>
    </row>
    <row r="71" ht="25.8" customHeight="true" spans="1:9">
      <c r="A71" s="9"/>
      <c r="B71" s="10"/>
      <c r="C71" s="11" t="s">
        <v>656</v>
      </c>
      <c r="D71" s="12">
        <f>D70-D69</f>
        <v>0</v>
      </c>
      <c r="E71" s="18"/>
      <c r="F71" s="18"/>
      <c r="G71" s="18"/>
      <c r="H71" s="56"/>
      <c r="I71" s="24"/>
    </row>
    <row r="72" ht="25.8" customHeight="true" spans="1:9">
      <c r="A72" s="9"/>
      <c r="B72" s="10"/>
      <c r="C72" s="11" t="s">
        <v>657</v>
      </c>
      <c r="D72" s="12">
        <f>IF(D69=0,0,D70/D69-1)*100</f>
        <v>0</v>
      </c>
      <c r="E72" s="18"/>
      <c r="F72" s="18"/>
      <c r="G72" s="18"/>
      <c r="H72" s="56"/>
      <c r="I72" s="24"/>
    </row>
    <row r="73" ht="25.8" customHeight="true" spans="1:9">
      <c r="A73" s="9" t="s">
        <v>685</v>
      </c>
      <c r="B73" s="9" t="s">
        <v>686</v>
      </c>
      <c r="C73" s="11" t="s">
        <v>599</v>
      </c>
      <c r="D73" s="12">
        <v>0</v>
      </c>
      <c r="E73" s="18" t="s">
        <v>593</v>
      </c>
      <c r="F73" s="21">
        <v>0</v>
      </c>
      <c r="G73" s="21">
        <v>0</v>
      </c>
      <c r="H73" s="32" t="s">
        <v>603</v>
      </c>
      <c r="I73" s="24" t="s">
        <v>687</v>
      </c>
    </row>
    <row r="74" ht="25.8" customHeight="true" spans="1:9">
      <c r="A74" s="9"/>
      <c r="B74" s="9"/>
      <c r="C74" s="11" t="s">
        <v>76</v>
      </c>
      <c r="D74" s="12">
        <v>0</v>
      </c>
      <c r="E74" s="18" t="s">
        <v>593</v>
      </c>
      <c r="F74" s="21">
        <v>0</v>
      </c>
      <c r="G74" s="21">
        <v>0</v>
      </c>
      <c r="H74" s="32" t="s">
        <v>603</v>
      </c>
      <c r="I74" s="24"/>
    </row>
    <row r="75" ht="25.8" customHeight="true" spans="1:9">
      <c r="A75" s="9"/>
      <c r="B75" s="9"/>
      <c r="C75" s="11" t="s">
        <v>656</v>
      </c>
      <c r="D75" s="12">
        <f>D74-D73</f>
        <v>0</v>
      </c>
      <c r="E75" s="18"/>
      <c r="F75" s="19"/>
      <c r="G75" s="19"/>
      <c r="H75" s="56"/>
      <c r="I75" s="24"/>
    </row>
    <row r="76" ht="25.8" customHeight="true" spans="1:9">
      <c r="A76" s="9"/>
      <c r="B76" s="9"/>
      <c r="C76" s="11" t="s">
        <v>657</v>
      </c>
      <c r="D76" s="12">
        <f>IF(D73=0,0,D74/D73-1)*100</f>
        <v>0</v>
      </c>
      <c r="E76" s="18"/>
      <c r="F76" s="27"/>
      <c r="G76" s="27"/>
      <c r="H76" s="56"/>
      <c r="I76" s="24"/>
    </row>
    <row r="77" ht="25.8" customHeight="true" spans="1:9">
      <c r="A77" s="9" t="s">
        <v>688</v>
      </c>
      <c r="B77" s="10" t="s">
        <v>655</v>
      </c>
      <c r="C77" s="11" t="s">
        <v>599</v>
      </c>
      <c r="D77" s="12">
        <v>0</v>
      </c>
      <c r="E77" s="18"/>
      <c r="F77" s="27"/>
      <c r="G77" s="27"/>
      <c r="H77" s="56"/>
      <c r="I77" s="24"/>
    </row>
    <row r="78" ht="25.8" customHeight="true" spans="1:9">
      <c r="A78" s="9"/>
      <c r="B78" s="10"/>
      <c r="C78" s="11" t="s">
        <v>76</v>
      </c>
      <c r="D78" s="12">
        <v>0</v>
      </c>
      <c r="E78" s="18"/>
      <c r="F78" s="19"/>
      <c r="G78" s="19"/>
      <c r="H78" s="56"/>
      <c r="I78" s="24"/>
    </row>
    <row r="79" ht="25.8" customHeight="true" spans="1:9">
      <c r="A79" s="9"/>
      <c r="B79" s="10"/>
      <c r="C79" s="11" t="s">
        <v>656</v>
      </c>
      <c r="D79" s="12">
        <f>D78-D77</f>
        <v>0</v>
      </c>
      <c r="E79" s="18"/>
      <c r="F79" s="19"/>
      <c r="G79" s="19"/>
      <c r="H79" s="56"/>
      <c r="I79" s="24"/>
    </row>
    <row r="80" ht="25.8" customHeight="true" spans="1:9">
      <c r="A80" s="9"/>
      <c r="B80" s="10"/>
      <c r="C80" s="11" t="s">
        <v>657</v>
      </c>
      <c r="D80" s="12">
        <f>IF(D77=0,0,D78/D77-1)*100</f>
        <v>0</v>
      </c>
      <c r="E80" s="18"/>
      <c r="F80" s="19"/>
      <c r="G80" s="19"/>
      <c r="H80" s="56"/>
      <c r="I80" s="24"/>
    </row>
    <row r="81" ht="25.8" customHeight="true" spans="1:9">
      <c r="A81" s="7" t="s">
        <v>689</v>
      </c>
      <c r="B81" s="7"/>
      <c r="C81" s="8"/>
      <c r="D81" s="13"/>
      <c r="E81" s="13"/>
      <c r="F81" s="13"/>
      <c r="G81" s="13"/>
      <c r="H81" s="56"/>
      <c r="I81" s="13"/>
    </row>
    <row r="82" ht="25.8" customHeight="true" spans="1:9">
      <c r="A82" s="9" t="s">
        <v>690</v>
      </c>
      <c r="B82" s="10" t="s">
        <v>655</v>
      </c>
      <c r="C82" s="11" t="s">
        <v>599</v>
      </c>
      <c r="D82" s="12">
        <v>0</v>
      </c>
      <c r="E82" s="18"/>
      <c r="F82" s="19"/>
      <c r="G82" s="19"/>
      <c r="H82" s="17"/>
      <c r="I82" s="24"/>
    </row>
    <row r="83" ht="25.8" customHeight="true" spans="1:9">
      <c r="A83" s="9"/>
      <c r="B83" s="10"/>
      <c r="C83" s="11" t="s">
        <v>76</v>
      </c>
      <c r="D83" s="12">
        <v>0</v>
      </c>
      <c r="E83" s="18"/>
      <c r="F83" s="19"/>
      <c r="G83" s="19"/>
      <c r="H83" s="17"/>
      <c r="I83" s="24"/>
    </row>
    <row r="84" ht="25.8" customHeight="true" spans="1:9">
      <c r="A84" s="9"/>
      <c r="B84" s="10"/>
      <c r="C84" s="11" t="s">
        <v>656</v>
      </c>
      <c r="D84" s="12">
        <f>D83-D82</f>
        <v>0</v>
      </c>
      <c r="E84" s="18"/>
      <c r="F84" s="19"/>
      <c r="G84" s="19"/>
      <c r="H84" s="17"/>
      <c r="I84" s="24"/>
    </row>
    <row r="85" ht="25.8" customHeight="true" spans="1:9">
      <c r="A85" s="9"/>
      <c r="B85" s="10"/>
      <c r="C85" s="11" t="s">
        <v>657</v>
      </c>
      <c r="D85" s="12">
        <f>IF(D82=0,0,D83/D82-1)*100</f>
        <v>0</v>
      </c>
      <c r="E85" s="18" t="s">
        <v>593</v>
      </c>
      <c r="F85" s="21">
        <v>0</v>
      </c>
      <c r="G85" s="21">
        <v>0.2</v>
      </c>
      <c r="H85" s="32" t="s">
        <v>603</v>
      </c>
      <c r="I85" s="24"/>
    </row>
    <row r="86" ht="25.8" customHeight="true" spans="1:9">
      <c r="A86" s="9" t="s">
        <v>691</v>
      </c>
      <c r="B86" s="9" t="s">
        <v>692</v>
      </c>
      <c r="C86" s="11" t="s">
        <v>599</v>
      </c>
      <c r="D86" s="12">
        <v>0</v>
      </c>
      <c r="E86" s="18"/>
      <c r="F86" s="19"/>
      <c r="G86" s="19"/>
      <c r="H86" s="17"/>
      <c r="I86" s="24"/>
    </row>
    <row r="87" ht="25.8" customHeight="true" spans="1:9">
      <c r="A87" s="9"/>
      <c r="B87" s="9"/>
      <c r="C87" s="11" t="s">
        <v>76</v>
      </c>
      <c r="D87" s="12">
        <v>0</v>
      </c>
      <c r="E87" s="18"/>
      <c r="F87" s="19"/>
      <c r="G87" s="19"/>
      <c r="H87" s="17"/>
      <c r="I87" s="24"/>
    </row>
    <row r="88" ht="25.8" customHeight="true" spans="1:9">
      <c r="A88" s="9"/>
      <c r="B88" s="9"/>
      <c r="C88" s="11" t="s">
        <v>656</v>
      </c>
      <c r="D88" s="12">
        <f>D87-D86</f>
        <v>0</v>
      </c>
      <c r="E88" s="18"/>
      <c r="F88" s="19"/>
      <c r="G88" s="19"/>
      <c r="H88" s="17"/>
      <c r="I88" s="24"/>
    </row>
    <row r="89" ht="25.8" customHeight="true" spans="1:9">
      <c r="A89" s="9"/>
      <c r="B89" s="9"/>
      <c r="C89" s="11" t="s">
        <v>657</v>
      </c>
      <c r="D89" s="12">
        <f>IF(D86=0,0,D87/D86-1)*100</f>
        <v>0</v>
      </c>
      <c r="E89" s="18" t="s">
        <v>593</v>
      </c>
      <c r="F89" s="21" t="s">
        <v>644</v>
      </c>
      <c r="G89" s="21" t="s">
        <v>693</v>
      </c>
      <c r="H89" s="32" t="s">
        <v>603</v>
      </c>
      <c r="I89" s="24"/>
    </row>
    <row r="90" ht="25.8" customHeight="true" spans="1:9">
      <c r="A90" s="9" t="s">
        <v>694</v>
      </c>
      <c r="B90" s="10" t="s">
        <v>695</v>
      </c>
      <c r="C90" s="11" t="s">
        <v>599</v>
      </c>
      <c r="D90" s="12">
        <v>0</v>
      </c>
      <c r="E90" s="18" t="s">
        <v>593</v>
      </c>
      <c r="F90" s="19">
        <v>0</v>
      </c>
      <c r="G90" s="19">
        <v>0</v>
      </c>
      <c r="H90" s="32" t="s">
        <v>603</v>
      </c>
      <c r="I90" s="24"/>
    </row>
    <row r="91" ht="25.8" customHeight="true" spans="1:9">
      <c r="A91" s="9"/>
      <c r="B91" s="10"/>
      <c r="C91" s="11" t="s">
        <v>76</v>
      </c>
      <c r="D91" s="12">
        <v>0</v>
      </c>
      <c r="E91" s="18" t="s">
        <v>593</v>
      </c>
      <c r="F91" s="19">
        <v>0</v>
      </c>
      <c r="G91" s="19">
        <v>0</v>
      </c>
      <c r="H91" s="32" t="s">
        <v>603</v>
      </c>
      <c r="I91" s="24"/>
    </row>
    <row r="92" ht="25.8" customHeight="true" spans="1:9">
      <c r="A92" s="9"/>
      <c r="B92" s="10"/>
      <c r="C92" s="11" t="s">
        <v>656</v>
      </c>
      <c r="D92" s="12">
        <f>D91-D90</f>
        <v>0</v>
      </c>
      <c r="E92" s="18"/>
      <c r="F92" s="19"/>
      <c r="G92" s="19"/>
      <c r="H92" s="17"/>
      <c r="I92" s="24"/>
    </row>
    <row r="93" ht="25.8" customHeight="true" spans="1:9">
      <c r="A93" s="9"/>
      <c r="B93" s="10"/>
      <c r="C93" s="11" t="s">
        <v>657</v>
      </c>
      <c r="D93" s="12">
        <f>IF(D90=0,0,D91/D90-1)*100</f>
        <v>0</v>
      </c>
      <c r="E93" s="18"/>
      <c r="F93" s="19"/>
      <c r="G93" s="19"/>
      <c r="H93" s="17"/>
      <c r="I93" s="24"/>
    </row>
    <row r="94" ht="25.8" customHeight="true" spans="1:9">
      <c r="A94" s="9" t="s">
        <v>696</v>
      </c>
      <c r="B94" s="10" t="s">
        <v>655</v>
      </c>
      <c r="C94" s="11" t="s">
        <v>599</v>
      </c>
      <c r="D94" s="12">
        <v>0</v>
      </c>
      <c r="E94" s="18"/>
      <c r="F94" s="19"/>
      <c r="G94" s="19"/>
      <c r="H94" s="17"/>
      <c r="I94" s="24"/>
    </row>
    <row r="95" ht="25.8" customHeight="true" spans="1:9">
      <c r="A95" s="9"/>
      <c r="B95" s="10"/>
      <c r="C95" s="11" t="s">
        <v>76</v>
      </c>
      <c r="D95" s="12">
        <v>0</v>
      </c>
      <c r="E95" s="18"/>
      <c r="F95" s="19"/>
      <c r="G95" s="19"/>
      <c r="H95" s="17"/>
      <c r="I95" s="24"/>
    </row>
    <row r="96" ht="25.8" customHeight="true" spans="1:9">
      <c r="A96" s="9"/>
      <c r="B96" s="10"/>
      <c r="C96" s="11" t="s">
        <v>656</v>
      </c>
      <c r="D96" s="12">
        <f>D95-D94</f>
        <v>0</v>
      </c>
      <c r="E96" s="18"/>
      <c r="F96" s="19"/>
      <c r="G96" s="19"/>
      <c r="H96" s="17"/>
      <c r="I96" s="24"/>
    </row>
    <row r="97" ht="25.8" customHeight="true" spans="1:9">
      <c r="A97" s="9"/>
      <c r="B97" s="10"/>
      <c r="C97" s="11" t="s">
        <v>657</v>
      </c>
      <c r="D97" s="12">
        <f>IF(D94=0,0,D95/D94-1)*100</f>
        <v>0</v>
      </c>
      <c r="E97" s="18"/>
      <c r="F97" s="19"/>
      <c r="G97" s="19"/>
      <c r="H97" s="17"/>
      <c r="I97" s="24"/>
    </row>
    <row r="98" ht="25.8" customHeight="true" spans="1:9">
      <c r="A98" s="9" t="s">
        <v>697</v>
      </c>
      <c r="B98" s="9" t="s">
        <v>698</v>
      </c>
      <c r="C98" s="11" t="s">
        <v>599</v>
      </c>
      <c r="D98" s="12">
        <v>0</v>
      </c>
      <c r="E98" s="18"/>
      <c r="F98" s="19"/>
      <c r="G98" s="19"/>
      <c r="H98" s="17"/>
      <c r="I98" s="24"/>
    </row>
    <row r="99" ht="25.8" customHeight="true" spans="1:9">
      <c r="A99" s="9"/>
      <c r="B99" s="9"/>
      <c r="C99" s="11" t="s">
        <v>76</v>
      </c>
      <c r="D99" s="12">
        <v>0</v>
      </c>
      <c r="E99" s="18"/>
      <c r="F99" s="19"/>
      <c r="G99" s="19"/>
      <c r="H99" s="17"/>
      <c r="I99" s="24"/>
    </row>
    <row r="100" ht="25.8" customHeight="true" spans="1:9">
      <c r="A100" s="9"/>
      <c r="B100" s="9"/>
      <c r="C100" s="11" t="s">
        <v>656</v>
      </c>
      <c r="D100" s="12">
        <f>D99-D98</f>
        <v>0</v>
      </c>
      <c r="E100" s="18"/>
      <c r="F100" s="19"/>
      <c r="G100" s="19"/>
      <c r="H100" s="17"/>
      <c r="I100" s="24"/>
    </row>
    <row r="101" ht="25.8" customHeight="true" spans="1:9">
      <c r="A101" s="9"/>
      <c r="B101" s="9"/>
      <c r="C101" s="11" t="s">
        <v>657</v>
      </c>
      <c r="D101" s="12">
        <f>IF(D98=0,0,D99/D98-1)*100</f>
        <v>0</v>
      </c>
      <c r="E101" s="18" t="s">
        <v>593</v>
      </c>
      <c r="F101" s="21">
        <v>-0.2</v>
      </c>
      <c r="G101" s="21">
        <v>0.2</v>
      </c>
      <c r="H101" s="32" t="s">
        <v>603</v>
      </c>
      <c r="I101" s="24"/>
    </row>
    <row r="102" ht="25.8" customHeight="true" spans="1:9">
      <c r="A102" s="9" t="s">
        <v>699</v>
      </c>
      <c r="B102" s="9" t="s">
        <v>700</v>
      </c>
      <c r="C102" s="11" t="s">
        <v>599</v>
      </c>
      <c r="D102" s="12">
        <v>0</v>
      </c>
      <c r="E102" s="18" t="s">
        <v>593</v>
      </c>
      <c r="F102" s="21">
        <v>0</v>
      </c>
      <c r="G102" s="21">
        <v>0</v>
      </c>
      <c r="H102" s="32"/>
      <c r="I102" s="24"/>
    </row>
    <row r="103" ht="25.8" customHeight="true" spans="1:9">
      <c r="A103" s="9"/>
      <c r="B103" s="9"/>
      <c r="C103" s="11" t="s">
        <v>76</v>
      </c>
      <c r="D103" s="12">
        <v>0</v>
      </c>
      <c r="E103" s="18" t="s">
        <v>593</v>
      </c>
      <c r="F103" s="21">
        <v>0</v>
      </c>
      <c r="G103" s="21">
        <v>0</v>
      </c>
      <c r="H103" s="32"/>
      <c r="I103" s="24"/>
    </row>
    <row r="104" ht="25.8" customHeight="true" spans="1:9">
      <c r="A104" s="9"/>
      <c r="B104" s="9"/>
      <c r="C104" s="11" t="s">
        <v>656</v>
      </c>
      <c r="D104" s="12">
        <f>D103-D102</f>
        <v>0</v>
      </c>
      <c r="E104" s="18"/>
      <c r="F104" s="19"/>
      <c r="G104" s="19"/>
      <c r="H104" s="17"/>
      <c r="I104" s="24"/>
    </row>
    <row r="105" ht="25.8" customHeight="true" spans="1:9">
      <c r="A105" s="9"/>
      <c r="B105" s="9"/>
      <c r="C105" s="11" t="s">
        <v>657</v>
      </c>
      <c r="D105" s="12">
        <f>IF(D102=0,0,D103/D102-1)*100</f>
        <v>0</v>
      </c>
      <c r="E105" s="18"/>
      <c r="F105" s="19"/>
      <c r="G105" s="19"/>
      <c r="H105" s="17"/>
      <c r="I105" s="24"/>
    </row>
    <row r="106" ht="25.8" customHeight="true" spans="1:9">
      <c r="A106" s="9" t="s">
        <v>701</v>
      </c>
      <c r="B106" s="10" t="s">
        <v>655</v>
      </c>
      <c r="C106" s="11" t="s">
        <v>599</v>
      </c>
      <c r="D106" s="12">
        <v>0</v>
      </c>
      <c r="E106" s="18"/>
      <c r="F106" s="19"/>
      <c r="G106" s="19"/>
      <c r="H106" s="17"/>
      <c r="I106" s="24"/>
    </row>
    <row r="107" ht="25.8" customHeight="true" spans="1:9">
      <c r="A107" s="9"/>
      <c r="B107" s="10"/>
      <c r="C107" s="11" t="s">
        <v>76</v>
      </c>
      <c r="D107" s="12">
        <v>0</v>
      </c>
      <c r="E107" s="18"/>
      <c r="F107" s="19"/>
      <c r="G107" s="19"/>
      <c r="H107" s="17"/>
      <c r="I107" s="24"/>
    </row>
    <row r="108" ht="25.8" customHeight="true" spans="1:9">
      <c r="A108" s="9"/>
      <c r="B108" s="10"/>
      <c r="C108" s="11" t="s">
        <v>656</v>
      </c>
      <c r="D108" s="12">
        <f>D107-D106</f>
        <v>0</v>
      </c>
      <c r="E108" s="18"/>
      <c r="F108" s="19"/>
      <c r="G108" s="19"/>
      <c r="H108" s="17"/>
      <c r="I108" s="24"/>
    </row>
    <row r="109" ht="25.8" customHeight="true" spans="1:9">
      <c r="A109" s="9"/>
      <c r="B109" s="10"/>
      <c r="C109" s="11" t="s">
        <v>657</v>
      </c>
      <c r="D109" s="12">
        <f>IF(D106=0,0,D107/D106-1)*100</f>
        <v>0</v>
      </c>
      <c r="E109" s="18"/>
      <c r="F109" s="19"/>
      <c r="G109" s="19"/>
      <c r="H109" s="17"/>
      <c r="I109" s="24"/>
    </row>
    <row r="110" ht="25.8" customHeight="true" spans="1:9">
      <c r="A110" s="7" t="s">
        <v>702</v>
      </c>
      <c r="B110" s="7"/>
      <c r="C110" s="8"/>
      <c r="D110" s="13"/>
      <c r="E110" s="13"/>
      <c r="F110" s="13"/>
      <c r="G110" s="13"/>
      <c r="H110" s="56"/>
      <c r="I110" s="13"/>
    </row>
    <row r="111" ht="25.8" customHeight="true" spans="1:9">
      <c r="A111" s="9" t="s">
        <v>703</v>
      </c>
      <c r="B111" s="10" t="s">
        <v>655</v>
      </c>
      <c r="C111" s="11" t="s">
        <v>599</v>
      </c>
      <c r="D111" s="12">
        <v>0</v>
      </c>
      <c r="E111" s="18" t="s">
        <v>593</v>
      </c>
      <c r="F111" s="21">
        <v>0</v>
      </c>
      <c r="G111" s="19"/>
      <c r="H111" s="32" t="s">
        <v>603</v>
      </c>
      <c r="I111" s="24"/>
    </row>
    <row r="112" ht="25.8" customHeight="true" spans="1:9">
      <c r="A112" s="9"/>
      <c r="B112" s="10"/>
      <c r="C112" s="11" t="s">
        <v>76</v>
      </c>
      <c r="D112" s="12">
        <v>0</v>
      </c>
      <c r="E112" s="18" t="s">
        <v>593</v>
      </c>
      <c r="F112" s="21">
        <v>0</v>
      </c>
      <c r="G112" s="19" t="s">
        <v>704</v>
      </c>
      <c r="H112" s="32"/>
      <c r="I112" s="24"/>
    </row>
    <row r="113" ht="25.8" customHeight="true" spans="1:9">
      <c r="A113" s="9"/>
      <c r="B113" s="10"/>
      <c r="C113" s="11" t="s">
        <v>656</v>
      </c>
      <c r="D113" s="12">
        <f>D112-D111</f>
        <v>0</v>
      </c>
      <c r="E113" s="18"/>
      <c r="F113" s="19"/>
      <c r="G113" s="19"/>
      <c r="H113" s="17"/>
      <c r="I113" s="24"/>
    </row>
    <row r="114" ht="25.8" customHeight="true" spans="1:9">
      <c r="A114" s="9"/>
      <c r="B114" s="10"/>
      <c r="C114" s="11" t="s">
        <v>657</v>
      </c>
      <c r="D114" s="12">
        <f>IF(D111=0,0,D112/D111-1)*100</f>
        <v>0</v>
      </c>
      <c r="E114" s="18"/>
      <c r="F114" s="19"/>
      <c r="G114" s="19"/>
      <c r="H114" s="17"/>
      <c r="I114" s="24"/>
    </row>
    <row r="115" ht="25.8" customHeight="true" spans="1:9">
      <c r="A115" s="9" t="s">
        <v>705</v>
      </c>
      <c r="B115" s="10" t="s">
        <v>655</v>
      </c>
      <c r="C115" s="11" t="s">
        <v>599</v>
      </c>
      <c r="D115" s="12">
        <v>0</v>
      </c>
      <c r="E115" s="18" t="s">
        <v>593</v>
      </c>
      <c r="F115" s="21">
        <v>0</v>
      </c>
      <c r="G115" s="19" t="s">
        <v>704</v>
      </c>
      <c r="H115" s="32" t="s">
        <v>603</v>
      </c>
      <c r="I115" s="24"/>
    </row>
    <row r="116" ht="25.8" customHeight="true" spans="1:9">
      <c r="A116" s="9"/>
      <c r="B116" s="10"/>
      <c r="C116" s="11" t="s">
        <v>76</v>
      </c>
      <c r="D116" s="12">
        <v>0</v>
      </c>
      <c r="E116" s="18" t="s">
        <v>593</v>
      </c>
      <c r="F116" s="21">
        <v>0</v>
      </c>
      <c r="G116" s="19" t="s">
        <v>704</v>
      </c>
      <c r="H116" s="32"/>
      <c r="I116" s="24"/>
    </row>
    <row r="117" ht="25.8" customHeight="true" spans="1:9">
      <c r="A117" s="9"/>
      <c r="B117" s="10"/>
      <c r="C117" s="11" t="s">
        <v>656</v>
      </c>
      <c r="D117" s="12">
        <f>D116-D115</f>
        <v>0</v>
      </c>
      <c r="E117" s="18"/>
      <c r="F117" s="19"/>
      <c r="G117" s="19"/>
      <c r="H117" s="17"/>
      <c r="I117" s="24"/>
    </row>
    <row r="118" ht="25.8" customHeight="true" spans="1:9">
      <c r="A118" s="9"/>
      <c r="B118" s="10"/>
      <c r="C118" s="11" t="s">
        <v>657</v>
      </c>
      <c r="D118" s="12">
        <f>IF(D115=0,0,D116/D115-1)*100</f>
        <v>0</v>
      </c>
      <c r="E118" s="18"/>
      <c r="F118" s="19"/>
      <c r="G118" s="19"/>
      <c r="H118" s="17"/>
      <c r="I118" s="24"/>
    </row>
    <row r="119" ht="25.8" customHeight="true" spans="1:9">
      <c r="A119" s="9" t="s">
        <v>706</v>
      </c>
      <c r="B119" s="9" t="s">
        <v>707</v>
      </c>
      <c r="C119" s="11" t="s">
        <v>599</v>
      </c>
      <c r="D119" s="12">
        <v>0</v>
      </c>
      <c r="E119" s="18"/>
      <c r="F119" s="19"/>
      <c r="G119" s="19"/>
      <c r="H119" s="17"/>
      <c r="I119" s="24"/>
    </row>
    <row r="120" ht="25.8" customHeight="true" spans="1:9">
      <c r="A120" s="9"/>
      <c r="B120" s="9"/>
      <c r="C120" s="11" t="s">
        <v>76</v>
      </c>
      <c r="D120" s="12">
        <v>0</v>
      </c>
      <c r="E120" s="18"/>
      <c r="F120" s="19"/>
      <c r="G120" s="19"/>
      <c r="H120" s="17"/>
      <c r="I120" s="24"/>
    </row>
    <row r="121" ht="25.8" customHeight="true" spans="1:9">
      <c r="A121" s="9"/>
      <c r="B121" s="9"/>
      <c r="C121" s="11" t="s">
        <v>656</v>
      </c>
      <c r="D121" s="12">
        <f>D120-D119</f>
        <v>0</v>
      </c>
      <c r="E121" s="18"/>
      <c r="F121" s="19"/>
      <c r="G121" s="19"/>
      <c r="H121" s="17"/>
      <c r="I121" s="24"/>
    </row>
    <row r="122" ht="25.8" customHeight="true" spans="1:9">
      <c r="A122" s="9"/>
      <c r="B122" s="9"/>
      <c r="C122" s="11" t="s">
        <v>657</v>
      </c>
      <c r="D122" s="12">
        <f>IF(D119=0,0,D120/D119-1)*100</f>
        <v>0</v>
      </c>
      <c r="E122" s="18"/>
      <c r="F122" s="19"/>
      <c r="G122" s="19"/>
      <c r="H122" s="17"/>
      <c r="I122" s="24"/>
    </row>
    <row r="123" ht="25.8" customHeight="true" spans="1:9">
      <c r="A123" s="7" t="s">
        <v>708</v>
      </c>
      <c r="B123" s="7"/>
      <c r="C123" s="8"/>
      <c r="D123" s="13"/>
      <c r="E123" s="13"/>
      <c r="F123" s="13"/>
      <c r="G123" s="13"/>
      <c r="H123" s="56"/>
      <c r="I123" s="13"/>
    </row>
    <row r="124" ht="25.8" customHeight="true" spans="1:9">
      <c r="A124" s="9" t="s">
        <v>709</v>
      </c>
      <c r="B124" s="10" t="s">
        <v>655</v>
      </c>
      <c r="C124" s="11" t="s">
        <v>599</v>
      </c>
      <c r="D124" s="26">
        <v>0</v>
      </c>
      <c r="E124" s="18"/>
      <c r="F124" s="19"/>
      <c r="G124" s="19"/>
      <c r="H124" s="17"/>
      <c r="I124" s="24"/>
    </row>
    <row r="125" ht="25.8" customHeight="true" spans="1:9">
      <c r="A125" s="9"/>
      <c r="B125" s="10"/>
      <c r="C125" s="11" t="s">
        <v>76</v>
      </c>
      <c r="D125" s="26">
        <v>0</v>
      </c>
      <c r="E125" s="18"/>
      <c r="F125" s="19"/>
      <c r="G125" s="19"/>
      <c r="H125" s="17"/>
      <c r="I125" s="24"/>
    </row>
    <row r="126" ht="25.8" customHeight="true" spans="1:9">
      <c r="A126" s="9"/>
      <c r="B126" s="10"/>
      <c r="C126" s="11" t="s">
        <v>656</v>
      </c>
      <c r="D126" s="26">
        <f>D125-D124</f>
        <v>0</v>
      </c>
      <c r="E126" s="18"/>
      <c r="F126" s="19"/>
      <c r="G126" s="19"/>
      <c r="H126" s="17"/>
      <c r="I126" s="24"/>
    </row>
    <row r="127" ht="25.8" customHeight="true" spans="1:9">
      <c r="A127" s="9"/>
      <c r="B127" s="10"/>
      <c r="C127" s="11" t="s">
        <v>657</v>
      </c>
      <c r="D127" s="12">
        <f>IF(D124=0,0,D125/D124-1)*100</f>
        <v>0</v>
      </c>
      <c r="E127" s="18" t="s">
        <v>593</v>
      </c>
      <c r="F127" s="21">
        <v>0</v>
      </c>
      <c r="G127" s="21">
        <v>0.2</v>
      </c>
      <c r="H127" s="32" t="s">
        <v>603</v>
      </c>
      <c r="I127" s="24" t="s">
        <v>595</v>
      </c>
    </row>
    <row r="128" ht="25.8" customHeight="true" spans="1:9">
      <c r="A128" s="9" t="s">
        <v>710</v>
      </c>
      <c r="B128" s="10" t="s">
        <v>655</v>
      </c>
      <c r="C128" s="11" t="s">
        <v>599</v>
      </c>
      <c r="D128" s="26">
        <v>0</v>
      </c>
      <c r="E128" s="18"/>
      <c r="F128" s="19"/>
      <c r="G128" s="19"/>
      <c r="H128" s="17"/>
      <c r="I128" s="24"/>
    </row>
    <row r="129" ht="25.8" customHeight="true" spans="1:9">
      <c r="A129" s="9"/>
      <c r="B129" s="10"/>
      <c r="C129" s="11" t="s">
        <v>76</v>
      </c>
      <c r="D129" s="26">
        <v>0</v>
      </c>
      <c r="E129" s="18"/>
      <c r="F129" s="19"/>
      <c r="G129" s="19"/>
      <c r="H129" s="17"/>
      <c r="I129" s="24"/>
    </row>
    <row r="130" ht="25.8" customHeight="true" spans="1:9">
      <c r="A130" s="9"/>
      <c r="B130" s="10"/>
      <c r="C130" s="11" t="s">
        <v>656</v>
      </c>
      <c r="D130" s="26">
        <f>D129-D128</f>
        <v>0</v>
      </c>
      <c r="E130" s="18"/>
      <c r="F130" s="19"/>
      <c r="G130" s="19"/>
      <c r="H130" s="17"/>
      <c r="I130" s="24"/>
    </row>
    <row r="131" ht="25.8" customHeight="true" spans="1:9">
      <c r="A131" s="9"/>
      <c r="B131" s="10"/>
      <c r="C131" s="11" t="s">
        <v>657</v>
      </c>
      <c r="D131" s="12">
        <f>IF(D128=0,0,D129/D128-1)*100</f>
        <v>0</v>
      </c>
      <c r="E131" s="18" t="s">
        <v>593</v>
      </c>
      <c r="F131" s="21">
        <v>-0.2</v>
      </c>
      <c r="G131" s="21">
        <v>0.2</v>
      </c>
      <c r="H131" s="32" t="s">
        <v>603</v>
      </c>
      <c r="I131" s="24"/>
    </row>
    <row r="132" ht="25.8" customHeight="true" spans="1:9">
      <c r="A132" s="9" t="s">
        <v>711</v>
      </c>
      <c r="B132" s="9" t="s">
        <v>712</v>
      </c>
      <c r="C132" s="11" t="s">
        <v>599</v>
      </c>
      <c r="D132" s="26">
        <f>D124-D128</f>
        <v>0</v>
      </c>
      <c r="E132" s="18"/>
      <c r="F132" s="19"/>
      <c r="G132" s="19"/>
      <c r="H132" s="17"/>
      <c r="I132" s="24"/>
    </row>
    <row r="133" ht="25.8" customHeight="true" spans="1:9">
      <c r="A133" s="9"/>
      <c r="B133" s="9"/>
      <c r="C133" s="11" t="s">
        <v>76</v>
      </c>
      <c r="D133" s="26">
        <f>D125-D129</f>
        <v>0</v>
      </c>
      <c r="E133" s="18"/>
      <c r="F133" s="19"/>
      <c r="G133" s="19"/>
      <c r="H133" s="17"/>
      <c r="I133" s="24"/>
    </row>
    <row r="134" ht="25.8" customHeight="true" spans="1:9">
      <c r="A134" s="9"/>
      <c r="B134" s="9"/>
      <c r="C134" s="11" t="s">
        <v>656</v>
      </c>
      <c r="D134" s="26">
        <f>D133-D132</f>
        <v>0</v>
      </c>
      <c r="E134" s="18"/>
      <c r="F134" s="19"/>
      <c r="G134" s="19"/>
      <c r="H134" s="17"/>
      <c r="I134" s="24"/>
    </row>
    <row r="135" ht="25.8" customHeight="true" spans="1:9">
      <c r="A135" s="9"/>
      <c r="B135" s="9"/>
      <c r="C135" s="11" t="s">
        <v>657</v>
      </c>
      <c r="D135" s="12">
        <f>IF(D132=0,0,D133/D132-1)*100</f>
        <v>0</v>
      </c>
      <c r="E135" s="18" t="s">
        <v>593</v>
      </c>
      <c r="F135" s="21">
        <v>0</v>
      </c>
      <c r="G135" s="21">
        <v>0.2</v>
      </c>
      <c r="H135" s="32" t="s">
        <v>603</v>
      </c>
      <c r="I135" s="24"/>
    </row>
    <row r="136" ht="25.8" customHeight="true" spans="1:9">
      <c r="A136" s="9" t="s">
        <v>713</v>
      </c>
      <c r="B136" s="9" t="s">
        <v>714</v>
      </c>
      <c r="C136" s="11" t="s">
        <v>599</v>
      </c>
      <c r="D136" s="12" t="e">
        <f>D132/D124*100</f>
        <v>#DIV/0!</v>
      </c>
      <c r="E136" s="18"/>
      <c r="F136" s="19"/>
      <c r="G136" s="19"/>
      <c r="H136" s="17"/>
      <c r="I136" s="24"/>
    </row>
    <row r="137" ht="25.8" customHeight="true" spans="1:9">
      <c r="A137" s="9"/>
      <c r="B137" s="9"/>
      <c r="C137" s="11" t="s">
        <v>76</v>
      </c>
      <c r="D137" s="12" t="e">
        <f>D133/D125*100</f>
        <v>#DIV/0!</v>
      </c>
      <c r="E137" s="18"/>
      <c r="F137" s="19"/>
      <c r="G137" s="19"/>
      <c r="H137" s="17"/>
      <c r="I137" s="24"/>
    </row>
    <row r="138" ht="25.8" customHeight="true" spans="1:9">
      <c r="A138" s="9"/>
      <c r="B138" s="9"/>
      <c r="C138" s="11" t="s">
        <v>656</v>
      </c>
      <c r="D138" s="12" t="e">
        <f>D137-D136</f>
        <v>#DIV/0!</v>
      </c>
      <c r="E138" s="18"/>
      <c r="F138" s="19"/>
      <c r="G138" s="19"/>
      <c r="H138" s="17"/>
      <c r="I138" s="24"/>
    </row>
    <row r="139" ht="25.8" customHeight="true" spans="1:9">
      <c r="A139" s="9" t="s">
        <v>715</v>
      </c>
      <c r="B139" s="10" t="s">
        <v>655</v>
      </c>
      <c r="C139" s="11" t="s">
        <v>599</v>
      </c>
      <c r="D139" s="26">
        <v>0</v>
      </c>
      <c r="E139" s="18"/>
      <c r="F139" s="19"/>
      <c r="G139" s="19"/>
      <c r="H139" s="17"/>
      <c r="I139" s="24"/>
    </row>
    <row r="140" ht="25.8" customHeight="true" spans="1:9">
      <c r="A140" s="9"/>
      <c r="B140" s="10"/>
      <c r="C140" s="11" t="s">
        <v>76</v>
      </c>
      <c r="D140" s="26">
        <v>0</v>
      </c>
      <c r="E140" s="18"/>
      <c r="F140" s="19"/>
      <c r="G140" s="19"/>
      <c r="H140" s="17"/>
      <c r="I140" s="24"/>
    </row>
    <row r="141" ht="25.8" customHeight="true" spans="1:9">
      <c r="A141" s="9"/>
      <c r="B141" s="10"/>
      <c r="C141" s="11" t="s">
        <v>656</v>
      </c>
      <c r="D141" s="26">
        <f>D140-D139</f>
        <v>0</v>
      </c>
      <c r="E141" s="18"/>
      <c r="F141" s="19"/>
      <c r="G141" s="19"/>
      <c r="H141" s="17"/>
      <c r="I141" s="24"/>
    </row>
    <row r="142" ht="25.8" customHeight="true" spans="1:9">
      <c r="A142" s="9"/>
      <c r="B142" s="10"/>
      <c r="C142" s="11" t="s">
        <v>657</v>
      </c>
      <c r="D142" s="12">
        <f>IF(D139=0,0,D140/D139-1)*100</f>
        <v>0</v>
      </c>
      <c r="E142" s="18" t="s">
        <v>593</v>
      </c>
      <c r="F142" s="21">
        <v>0</v>
      </c>
      <c r="G142" s="21">
        <v>0.2</v>
      </c>
      <c r="H142" s="32" t="s">
        <v>603</v>
      </c>
      <c r="I142" s="24"/>
    </row>
    <row r="143" ht="25.8" customHeight="true" spans="1:9">
      <c r="A143" s="9" t="s">
        <v>716</v>
      </c>
      <c r="B143" s="10" t="s">
        <v>655</v>
      </c>
      <c r="C143" s="11" t="s">
        <v>599</v>
      </c>
      <c r="D143" s="26">
        <v>0</v>
      </c>
      <c r="E143" s="18"/>
      <c r="F143" s="27"/>
      <c r="G143" s="27"/>
      <c r="H143" s="17"/>
      <c r="I143" s="24"/>
    </row>
    <row r="144" ht="25.8" customHeight="true" spans="1:9">
      <c r="A144" s="9"/>
      <c r="B144" s="10"/>
      <c r="C144" s="11" t="s">
        <v>76</v>
      </c>
      <c r="D144" s="26">
        <v>0</v>
      </c>
      <c r="E144" s="18"/>
      <c r="F144" s="27"/>
      <c r="G144" s="27"/>
      <c r="H144" s="17"/>
      <c r="I144" s="24"/>
    </row>
    <row r="145" ht="25.8" customHeight="true" spans="1:9">
      <c r="A145" s="9"/>
      <c r="B145" s="10"/>
      <c r="C145" s="11" t="s">
        <v>656</v>
      </c>
      <c r="D145" s="26">
        <f>D144-D143</f>
        <v>0</v>
      </c>
      <c r="E145" s="18"/>
      <c r="F145" s="27"/>
      <c r="G145" s="27"/>
      <c r="H145" s="17"/>
      <c r="I145" s="24"/>
    </row>
    <row r="146" ht="25.8" customHeight="true" spans="1:9">
      <c r="A146" s="9"/>
      <c r="B146" s="10"/>
      <c r="C146" s="11" t="s">
        <v>657</v>
      </c>
      <c r="D146" s="12">
        <f>IF(D143=0,0,D144/D143-1)*100</f>
        <v>0</v>
      </c>
      <c r="E146" s="18" t="s">
        <v>593</v>
      </c>
      <c r="F146" s="21">
        <v>-0.2</v>
      </c>
      <c r="G146" s="21">
        <v>0.2</v>
      </c>
      <c r="H146" s="32" t="s">
        <v>603</v>
      </c>
      <c r="I146" s="24"/>
    </row>
    <row r="147" ht="25.8" customHeight="true" spans="1:9">
      <c r="A147" s="9" t="s">
        <v>717</v>
      </c>
      <c r="B147" s="9" t="s">
        <v>718</v>
      </c>
      <c r="C147" s="11" t="s">
        <v>599</v>
      </c>
      <c r="D147" s="26">
        <f>D139-D143</f>
        <v>0</v>
      </c>
      <c r="E147" s="18"/>
      <c r="F147" s="27"/>
      <c r="G147" s="27"/>
      <c r="H147" s="17"/>
      <c r="I147" s="24"/>
    </row>
    <row r="148" ht="25.8" customHeight="true" spans="1:9">
      <c r="A148" s="9"/>
      <c r="B148" s="9"/>
      <c r="C148" s="11" t="s">
        <v>76</v>
      </c>
      <c r="D148" s="26">
        <f>D140-D144</f>
        <v>0</v>
      </c>
      <c r="E148" s="18"/>
      <c r="F148" s="27"/>
      <c r="G148" s="27"/>
      <c r="H148" s="17"/>
      <c r="I148" s="24"/>
    </row>
    <row r="149" ht="25.8" customHeight="true" spans="1:9">
      <c r="A149" s="9"/>
      <c r="B149" s="9"/>
      <c r="C149" s="11" t="s">
        <v>656</v>
      </c>
      <c r="D149" s="26">
        <f>D148-D147</f>
        <v>0</v>
      </c>
      <c r="E149" s="18"/>
      <c r="F149" s="19"/>
      <c r="G149" s="19"/>
      <c r="H149" s="17"/>
      <c r="I149" s="24"/>
    </row>
    <row r="150" ht="25.8" customHeight="true" spans="1:9">
      <c r="A150" s="9"/>
      <c r="B150" s="9"/>
      <c r="C150" s="11" t="s">
        <v>657</v>
      </c>
      <c r="D150" s="12">
        <f>IF(D147=0,0,D148/D147-1)*100</f>
        <v>0</v>
      </c>
      <c r="E150" s="18" t="s">
        <v>593</v>
      </c>
      <c r="F150" s="21">
        <v>0</v>
      </c>
      <c r="G150" s="21">
        <v>0.2</v>
      </c>
      <c r="H150" s="32" t="s">
        <v>603</v>
      </c>
      <c r="I150" s="24"/>
    </row>
    <row r="151" ht="25.8" customHeight="true" spans="1:9">
      <c r="A151" s="9" t="s">
        <v>719</v>
      </c>
      <c r="B151" s="9" t="s">
        <v>720</v>
      </c>
      <c r="C151" s="11" t="s">
        <v>599</v>
      </c>
      <c r="D151" s="12" t="e">
        <f>D147/D139*100</f>
        <v>#DIV/0!</v>
      </c>
      <c r="E151" s="18"/>
      <c r="F151" s="19"/>
      <c r="G151" s="19"/>
      <c r="H151" s="17"/>
      <c r="I151" s="24"/>
    </row>
    <row r="152" ht="25.8" customHeight="true" spans="1:9">
      <c r="A152" s="9"/>
      <c r="B152" s="9"/>
      <c r="C152" s="11" t="s">
        <v>76</v>
      </c>
      <c r="D152" s="12" t="e">
        <f>D148/D140*100</f>
        <v>#DIV/0!</v>
      </c>
      <c r="E152" s="18"/>
      <c r="F152" s="19"/>
      <c r="G152" s="19"/>
      <c r="H152" s="17"/>
      <c r="I152" s="24"/>
    </row>
    <row r="153" ht="25.8" customHeight="true" spans="1:9">
      <c r="A153" s="9"/>
      <c r="B153" s="9"/>
      <c r="C153" s="11" t="s">
        <v>656</v>
      </c>
      <c r="D153" s="12" t="e">
        <f>D152-D151</f>
        <v>#DIV/0!</v>
      </c>
      <c r="E153" s="18"/>
      <c r="F153" s="19"/>
      <c r="G153" s="19"/>
      <c r="H153" s="17"/>
      <c r="I153" s="24"/>
    </row>
    <row r="154" ht="25.8" customHeight="true" spans="1:9">
      <c r="A154" s="9" t="s">
        <v>721</v>
      </c>
      <c r="B154" s="9" t="s">
        <v>722</v>
      </c>
      <c r="C154" s="11" t="s">
        <v>599</v>
      </c>
      <c r="D154" s="12" t="e">
        <f>D139*100/D124</f>
        <v>#DIV/0!</v>
      </c>
      <c r="E154" s="18" t="s">
        <v>593</v>
      </c>
      <c r="F154" s="21">
        <v>0.75</v>
      </c>
      <c r="G154" s="21">
        <v>1</v>
      </c>
      <c r="H154" s="32"/>
      <c r="I154" s="24"/>
    </row>
    <row r="155" ht="25.8" customHeight="true" spans="1:9">
      <c r="A155" s="9"/>
      <c r="B155" s="9"/>
      <c r="C155" s="11" t="s">
        <v>76</v>
      </c>
      <c r="D155" s="12" t="e">
        <f>D140*100/D125</f>
        <v>#DIV/0!</v>
      </c>
      <c r="E155" s="18" t="s">
        <v>593</v>
      </c>
      <c r="F155" s="21">
        <v>0.75</v>
      </c>
      <c r="G155" s="21">
        <v>1</v>
      </c>
      <c r="H155" s="32"/>
      <c r="I155" s="24"/>
    </row>
    <row r="156" ht="25.8" customHeight="true" spans="1:9">
      <c r="A156" s="9"/>
      <c r="B156" s="9"/>
      <c r="C156" s="11" t="s">
        <v>656</v>
      </c>
      <c r="D156" s="12" t="e">
        <f>D155-D154</f>
        <v>#DIV/0!</v>
      </c>
      <c r="E156" s="18" t="s">
        <v>593</v>
      </c>
      <c r="F156" s="21">
        <v>0</v>
      </c>
      <c r="G156" s="19" t="s">
        <v>704</v>
      </c>
      <c r="H156" s="32"/>
      <c r="I156" s="24"/>
    </row>
    <row r="157" ht="25.8" customHeight="true" spans="1:9">
      <c r="A157" s="9" t="s">
        <v>723</v>
      </c>
      <c r="B157" s="9" t="s">
        <v>724</v>
      </c>
      <c r="C157" s="11" t="s">
        <v>599</v>
      </c>
      <c r="D157" s="12" t="e">
        <f>D143*100/D128</f>
        <v>#DIV/0!</v>
      </c>
      <c r="E157" s="18" t="s">
        <v>593</v>
      </c>
      <c r="F157" s="21">
        <v>0.75</v>
      </c>
      <c r="G157" s="21">
        <v>1</v>
      </c>
      <c r="H157" s="32"/>
      <c r="I157" s="24"/>
    </row>
    <row r="158" ht="25.8" customHeight="true" spans="1:9">
      <c r="A158" s="9"/>
      <c r="B158" s="9"/>
      <c r="C158" s="11" t="s">
        <v>76</v>
      </c>
      <c r="D158" s="12" t="e">
        <f>D144*100/D129</f>
        <v>#DIV/0!</v>
      </c>
      <c r="E158" s="18" t="s">
        <v>593</v>
      </c>
      <c r="F158" s="21">
        <v>0.75</v>
      </c>
      <c r="G158" s="21">
        <v>1</v>
      </c>
      <c r="H158" s="32"/>
      <c r="I158" s="24"/>
    </row>
    <row r="159" ht="25.8" customHeight="true" spans="1:9">
      <c r="A159" s="9"/>
      <c r="B159" s="9"/>
      <c r="C159" s="11" t="s">
        <v>656</v>
      </c>
      <c r="D159" s="12" t="e">
        <f>D158-D157</f>
        <v>#DIV/0!</v>
      </c>
      <c r="E159" s="18"/>
      <c r="F159" s="19"/>
      <c r="G159" s="19"/>
      <c r="H159" s="17"/>
      <c r="I159" s="24"/>
    </row>
    <row r="160" ht="25.8" customHeight="true" spans="1:9">
      <c r="A160" s="9" t="s">
        <v>725</v>
      </c>
      <c r="B160" s="9" t="s">
        <v>726</v>
      </c>
      <c r="C160" s="11" t="s">
        <v>599</v>
      </c>
      <c r="D160" s="12" t="e">
        <f>D147*100/D132</f>
        <v>#DIV/0!</v>
      </c>
      <c r="E160" s="18" t="s">
        <v>593</v>
      </c>
      <c r="F160" s="21">
        <v>0.75</v>
      </c>
      <c r="G160" s="21">
        <v>1</v>
      </c>
      <c r="H160" s="32"/>
      <c r="I160" s="24"/>
    </row>
    <row r="161" ht="25.8" customHeight="true" spans="1:9">
      <c r="A161" s="9"/>
      <c r="B161" s="9"/>
      <c r="C161" s="11" t="s">
        <v>76</v>
      </c>
      <c r="D161" s="12" t="e">
        <f>D148*100/D133</f>
        <v>#DIV/0!</v>
      </c>
      <c r="E161" s="18" t="s">
        <v>593</v>
      </c>
      <c r="F161" s="21">
        <v>0.75</v>
      </c>
      <c r="G161" s="21">
        <v>1</v>
      </c>
      <c r="H161" s="32" t="s">
        <v>603</v>
      </c>
      <c r="I161" s="24"/>
    </row>
    <row r="162" ht="25.8" customHeight="true" spans="1:9">
      <c r="A162" s="9"/>
      <c r="B162" s="9"/>
      <c r="C162" s="11" t="s">
        <v>656</v>
      </c>
      <c r="D162" s="12" t="e">
        <f>D161-D160</f>
        <v>#DIV/0!</v>
      </c>
      <c r="E162" s="18"/>
      <c r="F162" s="19"/>
      <c r="G162" s="19"/>
      <c r="H162" s="17"/>
      <c r="I162" s="24"/>
    </row>
    <row r="163" ht="25.8" customHeight="true" spans="1:9">
      <c r="A163" s="9" t="s">
        <v>727</v>
      </c>
      <c r="B163" s="10" t="s">
        <v>655</v>
      </c>
      <c r="C163" s="11" t="s">
        <v>599</v>
      </c>
      <c r="D163" s="26">
        <v>0</v>
      </c>
      <c r="E163" s="18"/>
      <c r="F163" s="19"/>
      <c r="G163" s="19"/>
      <c r="H163" s="17"/>
      <c r="I163" s="24"/>
    </row>
    <row r="164" ht="25.8" customHeight="true" spans="1:9">
      <c r="A164" s="9"/>
      <c r="B164" s="10"/>
      <c r="C164" s="11" t="s">
        <v>76</v>
      </c>
      <c r="D164" s="26">
        <v>0</v>
      </c>
      <c r="E164" s="18"/>
      <c r="F164" s="19"/>
      <c r="G164" s="19"/>
      <c r="H164" s="17"/>
      <c r="I164" s="24"/>
    </row>
    <row r="165" ht="25.8" customHeight="true" spans="1:9">
      <c r="A165" s="9"/>
      <c r="B165" s="10"/>
      <c r="C165" s="11" t="s">
        <v>656</v>
      </c>
      <c r="D165" s="26">
        <f>D164-D163</f>
        <v>0</v>
      </c>
      <c r="E165" s="18"/>
      <c r="F165" s="19"/>
      <c r="G165" s="19"/>
      <c r="H165" s="17"/>
      <c r="I165" s="24"/>
    </row>
    <row r="166" ht="25.8" customHeight="true" spans="1:9">
      <c r="A166" s="9"/>
      <c r="B166" s="10"/>
      <c r="C166" s="11" t="s">
        <v>657</v>
      </c>
      <c r="D166" s="12">
        <f>IF(D163=0,0,D164/D163-1)*100</f>
        <v>0</v>
      </c>
      <c r="E166" s="18" t="s">
        <v>593</v>
      </c>
      <c r="F166" s="21">
        <v>0</v>
      </c>
      <c r="G166" s="21">
        <v>0.1</v>
      </c>
      <c r="H166" s="32" t="s">
        <v>603</v>
      </c>
      <c r="I166" s="24"/>
    </row>
    <row r="167" ht="25.8" customHeight="true" spans="1:9">
      <c r="A167" s="9" t="s">
        <v>728</v>
      </c>
      <c r="B167" s="9" t="s">
        <v>729</v>
      </c>
      <c r="C167" s="11" t="s">
        <v>599</v>
      </c>
      <c r="D167" s="26">
        <v>0</v>
      </c>
      <c r="E167" s="18"/>
      <c r="F167" s="19"/>
      <c r="G167" s="19"/>
      <c r="H167" s="17"/>
      <c r="I167" s="24"/>
    </row>
    <row r="168" ht="25.8" customHeight="true" spans="1:9">
      <c r="A168" s="9"/>
      <c r="B168" s="9"/>
      <c r="C168" s="11" t="s">
        <v>76</v>
      </c>
      <c r="D168" s="26">
        <v>0</v>
      </c>
      <c r="E168" s="18"/>
      <c r="F168" s="19"/>
      <c r="G168" s="19"/>
      <c r="H168" s="17"/>
      <c r="I168" s="24"/>
    </row>
    <row r="169" ht="25.8" customHeight="true" spans="1:9">
      <c r="A169" s="9"/>
      <c r="B169" s="9"/>
      <c r="C169" s="11" t="s">
        <v>656</v>
      </c>
      <c r="D169" s="26">
        <f>D168-D167</f>
        <v>0</v>
      </c>
      <c r="E169" s="18" t="s">
        <v>593</v>
      </c>
      <c r="F169" s="19" t="s">
        <v>704</v>
      </c>
      <c r="G169" s="28">
        <v>0</v>
      </c>
      <c r="H169" s="32"/>
      <c r="I169" s="24"/>
    </row>
    <row r="170" ht="25.8" customHeight="true" spans="1:9">
      <c r="A170" s="9"/>
      <c r="B170" s="9"/>
      <c r="C170" s="11" t="s">
        <v>657</v>
      </c>
      <c r="D170" s="12">
        <f>IF(D167=0,0,D168/D167-1)*100</f>
        <v>0</v>
      </c>
      <c r="E170" s="18"/>
      <c r="F170" s="19"/>
      <c r="G170" s="19"/>
      <c r="H170" s="17"/>
      <c r="I170" s="24"/>
    </row>
    <row r="171" ht="25.8" customHeight="true" spans="1:9">
      <c r="A171" s="7" t="s">
        <v>730</v>
      </c>
      <c r="B171" s="7"/>
      <c r="C171" s="8"/>
      <c r="D171" s="13"/>
      <c r="E171" s="13"/>
      <c r="F171" s="13"/>
      <c r="G171" s="13"/>
      <c r="H171" s="56"/>
      <c r="I171" s="13"/>
    </row>
    <row r="172" ht="25.8" customHeight="true" spans="1:9">
      <c r="A172" s="9" t="s">
        <v>731</v>
      </c>
      <c r="B172" s="10" t="s">
        <v>655</v>
      </c>
      <c r="C172" s="11" t="s">
        <v>599</v>
      </c>
      <c r="D172" s="12">
        <v>0</v>
      </c>
      <c r="E172" s="18"/>
      <c r="F172" s="19"/>
      <c r="G172" s="19"/>
      <c r="H172" s="17"/>
      <c r="I172" s="24"/>
    </row>
    <row r="173" ht="25.8" customHeight="true" spans="1:9">
      <c r="A173" s="9"/>
      <c r="B173" s="10"/>
      <c r="C173" s="11" t="s">
        <v>76</v>
      </c>
      <c r="D173" s="12">
        <v>0</v>
      </c>
      <c r="E173" s="18"/>
      <c r="F173" s="19"/>
      <c r="G173" s="19"/>
      <c r="H173" s="17"/>
      <c r="I173" s="24"/>
    </row>
    <row r="174" ht="25.8" customHeight="true" spans="1:9">
      <c r="A174" s="9"/>
      <c r="B174" s="10"/>
      <c r="C174" s="11" t="s">
        <v>656</v>
      </c>
      <c r="D174" s="12">
        <f>D173-D172</f>
        <v>0</v>
      </c>
      <c r="E174" s="18"/>
      <c r="F174" s="19"/>
      <c r="G174" s="19"/>
      <c r="H174" s="17"/>
      <c r="I174" s="24"/>
    </row>
    <row r="175" ht="25.8" customHeight="true" spans="1:9">
      <c r="A175" s="9"/>
      <c r="B175" s="10"/>
      <c r="C175" s="11" t="s">
        <v>657</v>
      </c>
      <c r="D175" s="12">
        <f>IF(D172=0,0,D173/D172-1)*100</f>
        <v>0</v>
      </c>
      <c r="E175" s="18" t="s">
        <v>593</v>
      </c>
      <c r="F175" s="21">
        <v>0.05</v>
      </c>
      <c r="G175" s="21">
        <v>0.2</v>
      </c>
      <c r="H175" s="32" t="s">
        <v>603</v>
      </c>
      <c r="I175" s="24"/>
    </row>
    <row r="176" ht="25.8" customHeight="true" spans="1:9">
      <c r="A176" s="9" t="s">
        <v>732</v>
      </c>
      <c r="B176" s="10" t="s">
        <v>655</v>
      </c>
      <c r="C176" s="11" t="s">
        <v>599</v>
      </c>
      <c r="D176" s="12">
        <v>0</v>
      </c>
      <c r="E176" s="18"/>
      <c r="F176" s="19"/>
      <c r="G176" s="19"/>
      <c r="H176" s="17"/>
      <c r="I176" s="24"/>
    </row>
    <row r="177" ht="25.8" customHeight="true" spans="1:9">
      <c r="A177" s="9"/>
      <c r="B177" s="10"/>
      <c r="C177" s="11" t="s">
        <v>76</v>
      </c>
      <c r="D177" s="12">
        <v>0</v>
      </c>
      <c r="E177" s="18"/>
      <c r="F177" s="19"/>
      <c r="G177" s="19"/>
      <c r="H177" s="17"/>
      <c r="I177" s="24"/>
    </row>
    <row r="178" ht="25.8" customHeight="true" spans="1:9">
      <c r="A178" s="9"/>
      <c r="B178" s="10"/>
      <c r="C178" s="11" t="s">
        <v>656</v>
      </c>
      <c r="D178" s="12">
        <f>D177-D176</f>
        <v>0</v>
      </c>
      <c r="E178" s="18"/>
      <c r="F178" s="19"/>
      <c r="G178" s="19"/>
      <c r="H178" s="17"/>
      <c r="I178" s="24"/>
    </row>
    <row r="179" ht="25.8" customHeight="true" spans="1:9">
      <c r="A179" s="9"/>
      <c r="B179" s="10"/>
      <c r="C179" s="11" t="s">
        <v>657</v>
      </c>
      <c r="D179" s="12">
        <f>IF(D176=0,0,D177/D176-1)*100</f>
        <v>0</v>
      </c>
      <c r="E179" s="18" t="s">
        <v>593</v>
      </c>
      <c r="F179" s="21">
        <v>0.05</v>
      </c>
      <c r="G179" s="21">
        <v>0.2</v>
      </c>
      <c r="H179" s="32" t="s">
        <v>603</v>
      </c>
      <c r="I179" s="24"/>
    </row>
    <row r="180" ht="25.8" customHeight="true" spans="1:9">
      <c r="A180" s="9" t="s">
        <v>733</v>
      </c>
      <c r="B180" s="10" t="s">
        <v>655</v>
      </c>
      <c r="C180" s="11" t="s">
        <v>599</v>
      </c>
      <c r="D180" s="12">
        <v>0</v>
      </c>
      <c r="E180" s="18"/>
      <c r="F180" s="19"/>
      <c r="G180" s="19"/>
      <c r="H180" s="17"/>
      <c r="I180" s="24"/>
    </row>
    <row r="181" ht="25.8" customHeight="true" spans="1:9">
      <c r="A181" s="9"/>
      <c r="B181" s="10"/>
      <c r="C181" s="11" t="s">
        <v>76</v>
      </c>
      <c r="D181" s="12">
        <v>0</v>
      </c>
      <c r="E181" s="18"/>
      <c r="F181" s="19"/>
      <c r="G181" s="19"/>
      <c r="H181" s="17"/>
      <c r="I181" s="24"/>
    </row>
    <row r="182" ht="25.8" customHeight="true" spans="1:9">
      <c r="A182" s="9"/>
      <c r="B182" s="10"/>
      <c r="C182" s="11" t="s">
        <v>656</v>
      </c>
      <c r="D182" s="12">
        <f>D181-D180</f>
        <v>0</v>
      </c>
      <c r="E182" s="18"/>
      <c r="F182" s="19"/>
      <c r="G182" s="19"/>
      <c r="H182" s="17"/>
      <c r="I182" s="24"/>
    </row>
    <row r="183" ht="25.8" customHeight="true" spans="1:9">
      <c r="A183" s="9"/>
      <c r="B183" s="10"/>
      <c r="C183" s="11" t="s">
        <v>657</v>
      </c>
      <c r="D183" s="12">
        <f>IF(D180=0,0,D181/D180-1)*100</f>
        <v>0</v>
      </c>
      <c r="E183" s="18" t="s">
        <v>593</v>
      </c>
      <c r="F183" s="21">
        <v>0</v>
      </c>
      <c r="G183" s="21">
        <v>0.2</v>
      </c>
      <c r="H183" s="32" t="s">
        <v>603</v>
      </c>
      <c r="I183" s="24"/>
    </row>
    <row r="184" ht="25.8" customHeight="true" spans="1:9">
      <c r="A184" s="9" t="s">
        <v>734</v>
      </c>
      <c r="B184" s="9" t="s">
        <v>735</v>
      </c>
      <c r="C184" s="11" t="s">
        <v>599</v>
      </c>
      <c r="D184" s="12">
        <f>D172-D180</f>
        <v>0</v>
      </c>
      <c r="E184" s="18"/>
      <c r="F184" s="19"/>
      <c r="G184" s="19"/>
      <c r="H184" s="17"/>
      <c r="I184" s="24"/>
    </row>
    <row r="185" ht="25.8" customHeight="true" spans="1:9">
      <c r="A185" s="9"/>
      <c r="B185" s="9"/>
      <c r="C185" s="11" t="s">
        <v>76</v>
      </c>
      <c r="D185" s="12">
        <f>D173-D181</f>
        <v>0</v>
      </c>
      <c r="E185" s="18"/>
      <c r="F185" s="19"/>
      <c r="G185" s="19"/>
      <c r="H185" s="17"/>
      <c r="I185" s="24"/>
    </row>
    <row r="186" ht="25.8" customHeight="true" spans="1:9">
      <c r="A186" s="9"/>
      <c r="B186" s="9"/>
      <c r="C186" s="11" t="s">
        <v>656</v>
      </c>
      <c r="D186" s="12">
        <f>D185-D184</f>
        <v>0</v>
      </c>
      <c r="E186" s="18"/>
      <c r="F186" s="19"/>
      <c r="G186" s="19"/>
      <c r="H186" s="17"/>
      <c r="I186" s="24"/>
    </row>
    <row r="187" ht="25.8" customHeight="true" spans="1:9">
      <c r="A187" s="9"/>
      <c r="B187" s="9"/>
      <c r="C187" s="11" t="s">
        <v>657</v>
      </c>
      <c r="D187" s="12">
        <f>IF(D184=0,0,D185/D184-1)*100</f>
        <v>0</v>
      </c>
      <c r="E187" s="18" t="s">
        <v>593</v>
      </c>
      <c r="F187" s="21">
        <v>0.05</v>
      </c>
      <c r="G187" s="21">
        <v>0.3</v>
      </c>
      <c r="H187" s="32" t="s">
        <v>603</v>
      </c>
      <c r="I187" s="24"/>
    </row>
    <row r="188" ht="25.8" customHeight="true" spans="1:9">
      <c r="A188" s="9" t="s">
        <v>736</v>
      </c>
      <c r="B188" s="9" t="s">
        <v>737</v>
      </c>
      <c r="C188" s="11" t="s">
        <v>599</v>
      </c>
      <c r="D188" s="12" t="e">
        <f>(D172/(D176+D180)-1)*100</f>
        <v>#DIV/0!</v>
      </c>
      <c r="E188" s="18" t="s">
        <v>593</v>
      </c>
      <c r="F188" s="21">
        <v>-0.005</v>
      </c>
      <c r="G188" s="21">
        <v>0.005</v>
      </c>
      <c r="H188" s="32" t="s">
        <v>603</v>
      </c>
      <c r="I188" s="24"/>
    </row>
    <row r="189" ht="25.8" customHeight="true" spans="1:9">
      <c r="A189" s="9"/>
      <c r="B189" s="9"/>
      <c r="C189" s="11" t="s">
        <v>76</v>
      </c>
      <c r="D189" s="12" t="e">
        <f>(D173/(D177+D181)-1)*100</f>
        <v>#DIV/0!</v>
      </c>
      <c r="E189" s="18" t="s">
        <v>593</v>
      </c>
      <c r="F189" s="21">
        <v>-0.005</v>
      </c>
      <c r="G189" s="21">
        <v>0.005</v>
      </c>
      <c r="H189" s="32" t="s">
        <v>603</v>
      </c>
      <c r="I189" s="24"/>
    </row>
    <row r="190" ht="33.6" customHeight="true" spans="1:9">
      <c r="A190" s="9"/>
      <c r="B190" s="9"/>
      <c r="C190" s="11" t="s">
        <v>656</v>
      </c>
      <c r="D190" s="12" t="e">
        <f>D189-D188</f>
        <v>#DIV/0!</v>
      </c>
      <c r="E190" s="18"/>
      <c r="F190" s="19"/>
      <c r="G190" s="19"/>
      <c r="H190" s="17"/>
      <c r="I190" s="24"/>
    </row>
    <row r="191" ht="25.8" customHeight="true" spans="1:9">
      <c r="A191" s="9" t="s">
        <v>738</v>
      </c>
      <c r="B191" s="9" t="s">
        <v>739</v>
      </c>
      <c r="C191" s="11" t="s">
        <v>599</v>
      </c>
      <c r="D191" s="12">
        <f>IF(D172=0,0,D184/D172*100)</f>
        <v>0</v>
      </c>
      <c r="E191" s="18"/>
      <c r="F191" s="19"/>
      <c r="G191" s="19"/>
      <c r="H191" s="17"/>
      <c r="I191" s="24"/>
    </row>
    <row r="192" ht="25.8" customHeight="true" spans="1:9">
      <c r="A192" s="9"/>
      <c r="B192" s="9"/>
      <c r="C192" s="11" t="s">
        <v>76</v>
      </c>
      <c r="D192" s="12">
        <f>IF(D173=0,0,D185/D173*100)</f>
        <v>0</v>
      </c>
      <c r="E192" s="18"/>
      <c r="F192" s="19"/>
      <c r="G192" s="19"/>
      <c r="H192" s="17"/>
      <c r="I192" s="24"/>
    </row>
    <row r="193" ht="25.8" customHeight="true" spans="1:9">
      <c r="A193" s="9"/>
      <c r="B193" s="9"/>
      <c r="C193" s="11" t="s">
        <v>656</v>
      </c>
      <c r="D193" s="12">
        <f>D192-D191</f>
        <v>0</v>
      </c>
      <c r="E193" s="18"/>
      <c r="F193" s="19"/>
      <c r="G193" s="19"/>
      <c r="H193" s="17"/>
      <c r="I193" s="24"/>
    </row>
    <row r="194" ht="25.8" customHeight="true" spans="1:9">
      <c r="A194" s="9" t="s">
        <v>740</v>
      </c>
      <c r="B194" s="9" t="s">
        <v>741</v>
      </c>
      <c r="C194" s="11" t="s">
        <v>599</v>
      </c>
      <c r="D194" s="12" t="e">
        <f>D172/D139</f>
        <v>#DIV/0!</v>
      </c>
      <c r="E194" s="18"/>
      <c r="F194" s="19"/>
      <c r="G194" s="19"/>
      <c r="H194" s="17"/>
      <c r="I194" s="24"/>
    </row>
    <row r="195" ht="25.8" customHeight="true" spans="1:9">
      <c r="A195" s="9"/>
      <c r="B195" s="9"/>
      <c r="C195" s="11" t="s">
        <v>76</v>
      </c>
      <c r="D195" s="12" t="e">
        <f>D173/D140</f>
        <v>#DIV/0!</v>
      </c>
      <c r="E195" s="18"/>
      <c r="F195" s="19"/>
      <c r="G195" s="19"/>
      <c r="H195" s="17"/>
      <c r="I195" s="24"/>
    </row>
    <row r="196" ht="25.8" customHeight="true" spans="1:9">
      <c r="A196" s="9"/>
      <c r="B196" s="9"/>
      <c r="C196" s="11" t="s">
        <v>656</v>
      </c>
      <c r="D196" s="12" t="e">
        <f>D195-D194</f>
        <v>#DIV/0!</v>
      </c>
      <c r="E196" s="18"/>
      <c r="F196" s="19"/>
      <c r="G196" s="19"/>
      <c r="H196" s="17"/>
      <c r="I196" s="24"/>
    </row>
    <row r="197" ht="25.8" customHeight="true" spans="1:9">
      <c r="A197" s="9"/>
      <c r="B197" s="9"/>
      <c r="C197" s="11" t="s">
        <v>657</v>
      </c>
      <c r="D197" s="12" t="e">
        <f>IF(D194=0,0,D195/D194-1)*100</f>
        <v>#DIV/0!</v>
      </c>
      <c r="E197" s="18" t="s">
        <v>593</v>
      </c>
      <c r="F197" s="21">
        <v>0</v>
      </c>
      <c r="G197" s="21">
        <v>0.2</v>
      </c>
      <c r="H197" s="32" t="s">
        <v>603</v>
      </c>
      <c r="I197" s="24"/>
    </row>
    <row r="198" ht="25.8" customHeight="true" spans="1:9">
      <c r="A198" s="9" t="s">
        <v>742</v>
      </c>
      <c r="B198" s="9" t="s">
        <v>743</v>
      </c>
      <c r="C198" s="11" t="s">
        <v>599</v>
      </c>
      <c r="D198" s="12">
        <f>IF(D215=0,0,D194*100/D215)</f>
        <v>0</v>
      </c>
      <c r="E198" s="18" t="s">
        <v>593</v>
      </c>
      <c r="F198" s="21">
        <v>0.6</v>
      </c>
      <c r="G198" s="21">
        <v>3</v>
      </c>
      <c r="H198" s="32"/>
      <c r="I198" s="24"/>
    </row>
    <row r="199" ht="25.8" customHeight="true" spans="1:9">
      <c r="A199" s="9"/>
      <c r="B199" s="9"/>
      <c r="C199" s="11" t="s">
        <v>76</v>
      </c>
      <c r="D199" s="12">
        <f>IF(D216=0,0,D195*100/D216)</f>
        <v>0</v>
      </c>
      <c r="E199" s="18" t="s">
        <v>593</v>
      </c>
      <c r="F199" s="21">
        <v>0.6</v>
      </c>
      <c r="G199" s="21">
        <v>3</v>
      </c>
      <c r="H199" s="32" t="s">
        <v>603</v>
      </c>
      <c r="I199" s="24"/>
    </row>
    <row r="200" ht="25.8" customHeight="true" spans="1:9">
      <c r="A200" s="9"/>
      <c r="B200" s="9"/>
      <c r="C200" s="11" t="s">
        <v>656</v>
      </c>
      <c r="D200" s="12">
        <f>D199-D198</f>
        <v>0</v>
      </c>
      <c r="E200" s="18"/>
      <c r="F200" s="19"/>
      <c r="G200" s="19"/>
      <c r="H200" s="17"/>
      <c r="I200" s="24"/>
    </row>
    <row r="201" ht="25.8" customHeight="true" spans="1:9">
      <c r="A201" s="9" t="s">
        <v>744</v>
      </c>
      <c r="B201" s="9" t="s">
        <v>745</v>
      </c>
      <c r="C201" s="11" t="s">
        <v>599</v>
      </c>
      <c r="D201" s="12">
        <f>IF(D143=0,0,D180/D143)</f>
        <v>0</v>
      </c>
      <c r="E201" s="18"/>
      <c r="F201" s="19"/>
      <c r="G201" s="19"/>
      <c r="H201" s="17"/>
      <c r="I201" s="24"/>
    </row>
    <row r="202" ht="25.8" customHeight="true" spans="1:9">
      <c r="A202" s="9"/>
      <c r="B202" s="9"/>
      <c r="C202" s="11" t="s">
        <v>76</v>
      </c>
      <c r="D202" s="12">
        <f>IF(D144=0,0,D181/D144)</f>
        <v>0</v>
      </c>
      <c r="E202" s="18"/>
      <c r="F202" s="19"/>
      <c r="G202" s="19"/>
      <c r="H202" s="17"/>
      <c r="I202" s="24"/>
    </row>
    <row r="203" ht="25.8" customHeight="true" spans="1:9">
      <c r="A203" s="9"/>
      <c r="B203" s="9"/>
      <c r="C203" s="11" t="s">
        <v>656</v>
      </c>
      <c r="D203" s="12">
        <f>D202-D201</f>
        <v>0</v>
      </c>
      <c r="E203" s="18"/>
      <c r="F203" s="19"/>
      <c r="G203" s="19"/>
      <c r="H203" s="17"/>
      <c r="I203" s="24"/>
    </row>
    <row r="204" ht="25.8" customHeight="true" spans="1:9">
      <c r="A204" s="9"/>
      <c r="B204" s="9"/>
      <c r="C204" s="11" t="s">
        <v>657</v>
      </c>
      <c r="D204" s="12">
        <f>IF(D201=0,0,D202/D201-1)*100</f>
        <v>0</v>
      </c>
      <c r="E204" s="18" t="s">
        <v>593</v>
      </c>
      <c r="F204" s="21">
        <v>0</v>
      </c>
      <c r="G204" s="21">
        <v>0.2</v>
      </c>
      <c r="H204" s="32" t="s">
        <v>603</v>
      </c>
      <c r="I204" s="24"/>
    </row>
    <row r="205" ht="25.8" customHeight="true" spans="1:9">
      <c r="A205" s="9" t="s">
        <v>746</v>
      </c>
      <c r="B205" s="9" t="s">
        <v>747</v>
      </c>
      <c r="C205" s="11" t="s">
        <v>599</v>
      </c>
      <c r="D205" s="12">
        <f>IF(D215=0,0,D201/D215)*100</f>
        <v>0</v>
      </c>
      <c r="E205" s="18" t="s">
        <v>593</v>
      </c>
      <c r="F205" s="21">
        <v>0.6</v>
      </c>
      <c r="G205" s="21">
        <v>3</v>
      </c>
      <c r="H205" s="32" t="s">
        <v>603</v>
      </c>
      <c r="I205" s="24"/>
    </row>
    <row r="206" ht="25.8" customHeight="true" spans="1:9">
      <c r="A206" s="9"/>
      <c r="B206" s="9"/>
      <c r="C206" s="11" t="s">
        <v>76</v>
      </c>
      <c r="D206" s="12">
        <f>IF(D216=0,0,D202/D216)*100</f>
        <v>0</v>
      </c>
      <c r="E206" s="18" t="s">
        <v>593</v>
      </c>
      <c r="F206" s="21">
        <v>0.6</v>
      </c>
      <c r="G206" s="21">
        <v>3</v>
      </c>
      <c r="H206" s="32" t="s">
        <v>603</v>
      </c>
      <c r="I206" s="24"/>
    </row>
    <row r="207" ht="25.8" customHeight="true" spans="1:9">
      <c r="A207" s="9"/>
      <c r="B207" s="9"/>
      <c r="C207" s="11" t="s">
        <v>656</v>
      </c>
      <c r="D207" s="12">
        <f>D206-D205</f>
        <v>0</v>
      </c>
      <c r="E207" s="18"/>
      <c r="F207" s="19"/>
      <c r="G207" s="19"/>
      <c r="H207" s="17"/>
      <c r="I207" s="24"/>
    </row>
    <row r="208" ht="25.8" customHeight="true" spans="1:9">
      <c r="A208" s="9" t="s">
        <v>748</v>
      </c>
      <c r="B208" s="9" t="s">
        <v>749</v>
      </c>
      <c r="C208" s="11" t="s">
        <v>599</v>
      </c>
      <c r="D208" s="12">
        <f>IF(D147=0,0,D184/D147)</f>
        <v>0</v>
      </c>
      <c r="E208" s="18"/>
      <c r="F208" s="19"/>
      <c r="G208" s="19"/>
      <c r="H208" s="17"/>
      <c r="I208" s="24"/>
    </row>
    <row r="209" ht="25.8" customHeight="true" spans="1:9">
      <c r="A209" s="9"/>
      <c r="B209" s="9"/>
      <c r="C209" s="11" t="s">
        <v>76</v>
      </c>
      <c r="D209" s="12">
        <f>IF(D148=0,0,D185/D148)</f>
        <v>0</v>
      </c>
      <c r="E209" s="18"/>
      <c r="F209" s="19"/>
      <c r="G209" s="19"/>
      <c r="H209" s="17"/>
      <c r="I209" s="24"/>
    </row>
    <row r="210" ht="25.8" customHeight="true" spans="1:9">
      <c r="A210" s="9"/>
      <c r="B210" s="9"/>
      <c r="C210" s="11" t="s">
        <v>656</v>
      </c>
      <c r="D210" s="12">
        <f>D209-D208</f>
        <v>0</v>
      </c>
      <c r="E210" s="18"/>
      <c r="F210" s="19"/>
      <c r="G210" s="19"/>
      <c r="H210" s="17"/>
      <c r="I210" s="24"/>
    </row>
    <row r="211" ht="25.8" customHeight="true" spans="1:9">
      <c r="A211" s="9"/>
      <c r="B211" s="9"/>
      <c r="C211" s="11" t="s">
        <v>657</v>
      </c>
      <c r="D211" s="12">
        <f>IF(D208=0,0,D209/D208-1)*100</f>
        <v>0</v>
      </c>
      <c r="E211" s="18" t="s">
        <v>593</v>
      </c>
      <c r="F211" s="21">
        <v>0</v>
      </c>
      <c r="G211" s="21">
        <v>0.2</v>
      </c>
      <c r="H211" s="32" t="s">
        <v>603</v>
      </c>
      <c r="I211" s="24"/>
    </row>
    <row r="212" ht="25.8" customHeight="true" spans="1:9">
      <c r="A212" s="9" t="s">
        <v>750</v>
      </c>
      <c r="B212" s="9" t="s">
        <v>751</v>
      </c>
      <c r="C212" s="11" t="s">
        <v>599</v>
      </c>
      <c r="D212" s="12">
        <f>IF(D215=0,0,D208*100/D215)</f>
        <v>0</v>
      </c>
      <c r="E212" s="18" t="s">
        <v>593</v>
      </c>
      <c r="F212" s="21">
        <v>0.6</v>
      </c>
      <c r="G212" s="21">
        <v>3</v>
      </c>
      <c r="H212" s="32"/>
      <c r="I212" s="24"/>
    </row>
    <row r="213" ht="25.8" customHeight="true" spans="1:9">
      <c r="A213" s="9"/>
      <c r="B213" s="9"/>
      <c r="C213" s="11" t="s">
        <v>76</v>
      </c>
      <c r="D213" s="12">
        <f>IF(D216=0,0,D209*100/D216)</f>
        <v>0</v>
      </c>
      <c r="E213" s="18" t="s">
        <v>593</v>
      </c>
      <c r="F213" s="21">
        <v>0.6</v>
      </c>
      <c r="G213" s="21">
        <v>3</v>
      </c>
      <c r="H213" s="32" t="s">
        <v>603</v>
      </c>
      <c r="I213" s="24"/>
    </row>
    <row r="214" ht="25.8" customHeight="true" spans="1:9">
      <c r="A214" s="9"/>
      <c r="B214" s="9"/>
      <c r="C214" s="11" t="s">
        <v>656</v>
      </c>
      <c r="D214" s="12">
        <f>D213-D212</f>
        <v>0</v>
      </c>
      <c r="E214" s="18"/>
      <c r="F214" s="19"/>
      <c r="G214" s="19"/>
      <c r="H214" s="17"/>
      <c r="I214" s="24"/>
    </row>
    <row r="215" ht="25.8" customHeight="true" spans="1:9">
      <c r="A215" s="9" t="s">
        <v>752</v>
      </c>
      <c r="B215" s="10" t="s">
        <v>753</v>
      </c>
      <c r="C215" s="11" t="s">
        <v>599</v>
      </c>
      <c r="D215" s="12">
        <v>0</v>
      </c>
      <c r="E215" s="18"/>
      <c r="F215" s="31">
        <v>50000</v>
      </c>
      <c r="G215" s="31">
        <v>120000</v>
      </c>
      <c r="H215" s="32" t="s">
        <v>603</v>
      </c>
      <c r="I215" s="24"/>
    </row>
    <row r="216" ht="25.8" customHeight="true" spans="1:9">
      <c r="A216" s="9"/>
      <c r="B216" s="10"/>
      <c r="C216" s="11" t="s">
        <v>76</v>
      </c>
      <c r="D216" s="12">
        <v>0</v>
      </c>
      <c r="E216" s="18"/>
      <c r="F216" s="31">
        <v>53000</v>
      </c>
      <c r="G216" s="31">
        <v>132000</v>
      </c>
      <c r="H216" s="32" t="s">
        <v>603</v>
      </c>
      <c r="I216" s="24"/>
    </row>
    <row r="217" ht="25.8" customHeight="true" spans="1:9">
      <c r="A217" s="9"/>
      <c r="B217" s="10"/>
      <c r="C217" s="11" t="s">
        <v>656</v>
      </c>
      <c r="D217" s="12">
        <f>D216-D215</f>
        <v>0</v>
      </c>
      <c r="E217" s="18"/>
      <c r="F217" s="19"/>
      <c r="G217" s="19"/>
      <c r="H217" s="17"/>
      <c r="I217" s="24"/>
    </row>
    <row r="218" ht="25.8" customHeight="true" spans="1:9">
      <c r="A218" s="9"/>
      <c r="B218" s="10"/>
      <c r="C218" s="11" t="s">
        <v>657</v>
      </c>
      <c r="D218" s="12">
        <f>IF(D215=0,0,D216/D215-1)*100</f>
        <v>0</v>
      </c>
      <c r="E218" s="18" t="s">
        <v>593</v>
      </c>
      <c r="F218" s="19" t="s">
        <v>754</v>
      </c>
      <c r="G218" s="19" t="s">
        <v>755</v>
      </c>
      <c r="H218" s="32" t="s">
        <v>603</v>
      </c>
      <c r="I218" s="24"/>
    </row>
    <row r="219" ht="25.8" customHeight="true" spans="1:9">
      <c r="A219" s="7" t="s">
        <v>756</v>
      </c>
      <c r="B219" s="7"/>
      <c r="C219" s="8"/>
      <c r="D219" s="13"/>
      <c r="E219" s="13"/>
      <c r="F219" s="13"/>
      <c r="G219" s="13"/>
      <c r="H219" s="56"/>
      <c r="I219" s="13"/>
    </row>
    <row r="220" ht="25.8" customHeight="true" spans="1:9">
      <c r="A220" s="9" t="s">
        <v>757</v>
      </c>
      <c r="B220" s="9" t="s">
        <v>758</v>
      </c>
      <c r="C220" s="11" t="s">
        <v>599</v>
      </c>
      <c r="D220" s="12">
        <f>IF(D163+D167=0,0,D124/(D163+D167))</f>
        <v>0</v>
      </c>
      <c r="E220" s="18"/>
      <c r="F220" s="19"/>
      <c r="G220" s="19"/>
      <c r="H220" s="17"/>
      <c r="I220" s="24"/>
    </row>
    <row r="221" ht="25.8" customHeight="true" spans="1:9">
      <c r="A221" s="9"/>
      <c r="B221" s="9"/>
      <c r="C221" s="11" t="s">
        <v>76</v>
      </c>
      <c r="D221" s="12">
        <f>IF(D164+D168=0,0,D125/(D164+D168))</f>
        <v>0</v>
      </c>
      <c r="E221" s="18"/>
      <c r="F221" s="19"/>
      <c r="G221" s="19"/>
      <c r="H221" s="17"/>
      <c r="I221" s="24"/>
    </row>
    <row r="222" ht="25.8" customHeight="true" spans="1:9">
      <c r="A222" s="9"/>
      <c r="B222" s="9"/>
      <c r="C222" s="11" t="s">
        <v>656</v>
      </c>
      <c r="D222" s="12">
        <f>D221-D220</f>
        <v>0</v>
      </c>
      <c r="E222" s="18"/>
      <c r="F222" s="19"/>
      <c r="G222" s="19"/>
      <c r="H222" s="17"/>
      <c r="I222" s="24"/>
    </row>
    <row r="223" ht="25.8" customHeight="true" spans="1:9">
      <c r="A223" s="9" t="s">
        <v>759</v>
      </c>
      <c r="B223" s="9" t="s">
        <v>760</v>
      </c>
      <c r="C223" s="11" t="s">
        <v>599</v>
      </c>
      <c r="D223" s="12" t="e">
        <f>IF(D194=0,0,D86*100/D194)</f>
        <v>#DIV/0!</v>
      </c>
      <c r="E223" s="18" t="s">
        <v>593</v>
      </c>
      <c r="F223" s="21">
        <v>0.4</v>
      </c>
      <c r="G223" s="21">
        <v>1</v>
      </c>
      <c r="H223" s="32"/>
      <c r="I223" s="24"/>
    </row>
    <row r="224" ht="25.8" customHeight="true" spans="1:9">
      <c r="A224" s="9"/>
      <c r="B224" s="9"/>
      <c r="C224" s="11" t="s">
        <v>76</v>
      </c>
      <c r="D224" s="12" t="e">
        <f>IF(D195=0,0,D87*100/D195)</f>
        <v>#DIV/0!</v>
      </c>
      <c r="E224" s="18" t="s">
        <v>593</v>
      </c>
      <c r="F224" s="21">
        <v>0.4</v>
      </c>
      <c r="G224" s="21">
        <v>1</v>
      </c>
      <c r="H224" s="32" t="s">
        <v>603</v>
      </c>
      <c r="I224" s="24"/>
    </row>
    <row r="225" ht="25.8" customHeight="true" spans="1:9">
      <c r="A225" s="9"/>
      <c r="B225" s="9"/>
      <c r="C225" s="11" t="s">
        <v>656</v>
      </c>
      <c r="D225" s="12" t="e">
        <f>D224-D223</f>
        <v>#DIV/0!</v>
      </c>
      <c r="E225" s="18"/>
      <c r="F225" s="19"/>
      <c r="G225" s="19"/>
      <c r="H225" s="17"/>
      <c r="I225" s="24"/>
    </row>
    <row r="226" ht="25.8" customHeight="true" spans="1:9">
      <c r="A226" s="9" t="s">
        <v>761</v>
      </c>
      <c r="B226" s="9" t="s">
        <v>762</v>
      </c>
      <c r="C226" s="11" t="s">
        <v>599</v>
      </c>
      <c r="D226" s="12">
        <f>IF(D172=0,0,D15/D172*100)</f>
        <v>0</v>
      </c>
      <c r="E226" s="18"/>
      <c r="F226" s="19"/>
      <c r="G226" s="19"/>
      <c r="H226" s="17"/>
      <c r="I226" s="24"/>
    </row>
    <row r="227" ht="25.8" customHeight="true" spans="1:9">
      <c r="A227" s="9"/>
      <c r="B227" s="9"/>
      <c r="C227" s="11" t="s">
        <v>76</v>
      </c>
      <c r="D227" s="12">
        <f>IF(D173=0,0,D16/D173*100)</f>
        <v>0</v>
      </c>
      <c r="E227" s="18"/>
      <c r="F227" s="19"/>
      <c r="G227" s="19"/>
      <c r="H227" s="17"/>
      <c r="I227" s="24"/>
    </row>
    <row r="228" ht="25.8" customHeight="true" spans="1:9">
      <c r="A228" s="9"/>
      <c r="B228" s="9"/>
      <c r="C228" s="11" t="s">
        <v>656</v>
      </c>
      <c r="D228" s="12">
        <f>D227-D226</f>
        <v>0</v>
      </c>
      <c r="E228" s="18"/>
      <c r="F228" s="19"/>
      <c r="G228" s="19"/>
      <c r="H228" s="17"/>
      <c r="I228" s="24"/>
    </row>
    <row r="229" ht="25.8" customHeight="true" spans="1:9">
      <c r="A229" s="9" t="s">
        <v>763</v>
      </c>
      <c r="B229" s="9" t="s">
        <v>764</v>
      </c>
      <c r="C229" s="11" t="s">
        <v>599</v>
      </c>
      <c r="D229" s="12">
        <f>IF(D172=0,0,D11*100/D172)</f>
        <v>0</v>
      </c>
      <c r="E229" s="18" t="s">
        <v>593</v>
      </c>
      <c r="F229" s="21">
        <v>0.12</v>
      </c>
      <c r="G229" s="21">
        <v>0.18</v>
      </c>
      <c r="H229" s="32" t="s">
        <v>603</v>
      </c>
      <c r="I229" s="24" t="s">
        <v>631</v>
      </c>
    </row>
    <row r="230" ht="25.8" customHeight="true" spans="1:9">
      <c r="A230" s="9"/>
      <c r="B230" s="9"/>
      <c r="C230" s="11" t="s">
        <v>76</v>
      </c>
      <c r="D230" s="12">
        <f>IF(D173=0,0,D12*100/D173)</f>
        <v>0</v>
      </c>
      <c r="E230" s="18" t="s">
        <v>593</v>
      </c>
      <c r="F230" s="21">
        <v>0.2</v>
      </c>
      <c r="G230" s="21">
        <v>0.24</v>
      </c>
      <c r="H230" s="32" t="s">
        <v>603</v>
      </c>
      <c r="I230" s="24"/>
    </row>
    <row r="231" ht="25.8" customHeight="true" spans="1:9">
      <c r="A231" s="9"/>
      <c r="B231" s="9"/>
      <c r="C231" s="11" t="s">
        <v>656</v>
      </c>
      <c r="D231" s="12">
        <f>D230-D229</f>
        <v>0</v>
      </c>
      <c r="E231" s="18" t="s">
        <v>593</v>
      </c>
      <c r="F231" s="21">
        <v>0.04</v>
      </c>
      <c r="G231" s="21">
        <v>0.12</v>
      </c>
      <c r="H231" s="32" t="s">
        <v>603</v>
      </c>
      <c r="I231" s="24"/>
    </row>
    <row r="232" ht="25.8" customHeight="true" spans="1:9">
      <c r="A232" s="29"/>
      <c r="B232" s="29"/>
      <c r="C232" s="30"/>
      <c r="D232" s="29"/>
      <c r="E232" s="29"/>
      <c r="F232" s="29"/>
      <c r="G232" s="33"/>
      <c r="H232" s="29"/>
      <c r="I232" s="33"/>
    </row>
  </sheetData>
  <mergeCells count="135">
    <mergeCell ref="A1:I1"/>
    <mergeCell ref="F4:G4"/>
    <mergeCell ref="A6:I6"/>
    <mergeCell ref="A27:I27"/>
    <mergeCell ref="A50:I50"/>
    <mergeCell ref="A81:I81"/>
    <mergeCell ref="A110:I110"/>
    <mergeCell ref="A123:I123"/>
    <mergeCell ref="A171:I171"/>
    <mergeCell ref="A219:I219"/>
    <mergeCell ref="A4:A5"/>
    <mergeCell ref="A7:A10"/>
    <mergeCell ref="A11:A14"/>
    <mergeCell ref="A15:A18"/>
    <mergeCell ref="A19:A22"/>
    <mergeCell ref="A23:A26"/>
    <mergeCell ref="A28:A31"/>
    <mergeCell ref="A32:A35"/>
    <mergeCell ref="A36:A39"/>
    <mergeCell ref="A40:A43"/>
    <mergeCell ref="A44:A46"/>
    <mergeCell ref="A47:A49"/>
    <mergeCell ref="A51:A54"/>
    <mergeCell ref="A55:A58"/>
    <mergeCell ref="A59:A61"/>
    <mergeCell ref="A62:A64"/>
    <mergeCell ref="A65:A68"/>
    <mergeCell ref="A69:A72"/>
    <mergeCell ref="A73:A76"/>
    <mergeCell ref="A77:A80"/>
    <mergeCell ref="A82:A85"/>
    <mergeCell ref="A86:A89"/>
    <mergeCell ref="A90:A93"/>
    <mergeCell ref="A94:A97"/>
    <mergeCell ref="A98:A101"/>
    <mergeCell ref="A102:A105"/>
    <mergeCell ref="A106:A109"/>
    <mergeCell ref="A111:A114"/>
    <mergeCell ref="A115:A118"/>
    <mergeCell ref="A119:A122"/>
    <mergeCell ref="A124:A127"/>
    <mergeCell ref="A128:A131"/>
    <mergeCell ref="A132:A135"/>
    <mergeCell ref="A136:A138"/>
    <mergeCell ref="A139:A142"/>
    <mergeCell ref="A143:A146"/>
    <mergeCell ref="A147:A150"/>
    <mergeCell ref="A151:A153"/>
    <mergeCell ref="A154:A156"/>
    <mergeCell ref="A157:A159"/>
    <mergeCell ref="A160:A162"/>
    <mergeCell ref="A163:A166"/>
    <mergeCell ref="A167:A170"/>
    <mergeCell ref="A172:A175"/>
    <mergeCell ref="A176:A179"/>
    <mergeCell ref="A180:A183"/>
    <mergeCell ref="A184:A187"/>
    <mergeCell ref="A188:A190"/>
    <mergeCell ref="A191:A193"/>
    <mergeCell ref="A194:A197"/>
    <mergeCell ref="A198:A200"/>
    <mergeCell ref="A201:A204"/>
    <mergeCell ref="A205:A207"/>
    <mergeCell ref="A208:A211"/>
    <mergeCell ref="A212:A214"/>
    <mergeCell ref="A215:A218"/>
    <mergeCell ref="A220:A222"/>
    <mergeCell ref="A223:A225"/>
    <mergeCell ref="A226:A228"/>
    <mergeCell ref="A229:A231"/>
    <mergeCell ref="B4:B5"/>
    <mergeCell ref="B7:B10"/>
    <mergeCell ref="B11:B14"/>
    <mergeCell ref="B15:B18"/>
    <mergeCell ref="B19:B22"/>
    <mergeCell ref="B23:B26"/>
    <mergeCell ref="B28:B31"/>
    <mergeCell ref="B32:B35"/>
    <mergeCell ref="B36:B39"/>
    <mergeCell ref="B40:B43"/>
    <mergeCell ref="B44:B46"/>
    <mergeCell ref="B47:B49"/>
    <mergeCell ref="B51:B54"/>
    <mergeCell ref="B55:B58"/>
    <mergeCell ref="B59:B61"/>
    <mergeCell ref="B62:B64"/>
    <mergeCell ref="B65:B68"/>
    <mergeCell ref="B69:B72"/>
    <mergeCell ref="B73:B76"/>
    <mergeCell ref="B77:B80"/>
    <mergeCell ref="B82:B85"/>
    <mergeCell ref="B86:B89"/>
    <mergeCell ref="B90:B93"/>
    <mergeCell ref="B94:B97"/>
    <mergeCell ref="B98:B101"/>
    <mergeCell ref="B102:B105"/>
    <mergeCell ref="B106:B109"/>
    <mergeCell ref="B111:B114"/>
    <mergeCell ref="B115:B118"/>
    <mergeCell ref="B119:B122"/>
    <mergeCell ref="B124:B127"/>
    <mergeCell ref="B128:B131"/>
    <mergeCell ref="B132:B135"/>
    <mergeCell ref="B136:B138"/>
    <mergeCell ref="B139:B142"/>
    <mergeCell ref="B143:B146"/>
    <mergeCell ref="B147:B150"/>
    <mergeCell ref="B151:B153"/>
    <mergeCell ref="B154:B156"/>
    <mergeCell ref="B157:B159"/>
    <mergeCell ref="B160:B162"/>
    <mergeCell ref="B163:B166"/>
    <mergeCell ref="B167:B170"/>
    <mergeCell ref="B172:B175"/>
    <mergeCell ref="B176:B179"/>
    <mergeCell ref="B180:B183"/>
    <mergeCell ref="B184:B187"/>
    <mergeCell ref="B188:B190"/>
    <mergeCell ref="B191:B193"/>
    <mergeCell ref="B194:B197"/>
    <mergeCell ref="B198:B200"/>
    <mergeCell ref="B201:B204"/>
    <mergeCell ref="B205:B207"/>
    <mergeCell ref="B208:B211"/>
    <mergeCell ref="B212:B214"/>
    <mergeCell ref="B215:B218"/>
    <mergeCell ref="B220:B222"/>
    <mergeCell ref="B223:B225"/>
    <mergeCell ref="B226:B228"/>
    <mergeCell ref="B229:B231"/>
    <mergeCell ref="C4:C5"/>
    <mergeCell ref="D4:D5"/>
    <mergeCell ref="E4:E5"/>
    <mergeCell ref="H4:H5"/>
    <mergeCell ref="I4:I5"/>
  </mergeCells>
  <printOptions horizontalCentered="true"/>
  <pageMargins left="1.18110236220472" right="1.18110236220472" top="1.18110236220472" bottom="1.18110236220472" header="0.51181" footer="0.51181"/>
  <pageSetup paperSize="9" scale="75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workbookViewId="0">
      <pane topLeftCell="A6" activePane="bottomRight" state="frozen"/>
      <selection activeCell="A1" sqref="A1:H1"/>
    </sheetView>
  </sheetViews>
  <sheetFormatPr defaultColWidth="8" defaultRowHeight="15.75" outlineLevelCol="7"/>
  <cols>
    <col min="1" max="1" width="26.2" style="1"/>
    <col min="2" max="2" width="34.5333333333333" style="1"/>
    <col min="3" max="3" width="22.2833333333333" style="1"/>
    <col min="4" max="4" width="4.81666666666667" style="1"/>
    <col min="5" max="5" width="7.225" style="1"/>
    <col min="6" max="6" width="7.325" style="1"/>
    <col min="7" max="7" width="5.725" style="1"/>
    <col min="8" max="8" width="43.1666666666667" style="1"/>
  </cols>
  <sheetData>
    <row r="1" ht="37.2" customHeight="true" spans="1:8">
      <c r="A1" s="35" t="s">
        <v>577</v>
      </c>
      <c r="B1" s="35"/>
      <c r="C1" s="35"/>
      <c r="D1" s="35"/>
      <c r="E1" s="35"/>
      <c r="F1" s="35"/>
      <c r="G1" s="3"/>
      <c r="H1" s="35"/>
    </row>
    <row r="2" ht="22.2" customHeight="true" spans="1:8">
      <c r="A2" s="36" t="s">
        <v>578</v>
      </c>
      <c r="B2" s="36"/>
      <c r="C2" s="36"/>
      <c r="D2" s="36"/>
      <c r="E2" s="36"/>
      <c r="F2" s="36"/>
      <c r="G2" s="3"/>
      <c r="H2" s="36"/>
    </row>
    <row r="3" ht="22.2" customHeight="true" spans="1:8">
      <c r="A3" s="4" t="s">
        <v>45</v>
      </c>
      <c r="B3" s="37"/>
      <c r="C3" s="37"/>
      <c r="D3" s="37"/>
      <c r="E3" s="37"/>
      <c r="F3" s="37"/>
      <c r="G3" s="5"/>
      <c r="H3" s="37" t="s">
        <v>579</v>
      </c>
    </row>
    <row r="4" ht="22.2" customHeight="true" spans="1:8">
      <c r="A4" s="6" t="s">
        <v>295</v>
      </c>
      <c r="B4" s="6" t="s">
        <v>580</v>
      </c>
      <c r="C4" s="6" t="s">
        <v>581</v>
      </c>
      <c r="D4" s="16" t="s">
        <v>582</v>
      </c>
      <c r="E4" s="6" t="s">
        <v>583</v>
      </c>
      <c r="F4" s="6"/>
      <c r="G4" s="16" t="s">
        <v>584</v>
      </c>
      <c r="H4" s="6" t="s">
        <v>585</v>
      </c>
    </row>
    <row r="5" ht="22.2" customHeight="true" spans="1:8">
      <c r="A5" s="6"/>
      <c r="B5" s="6"/>
      <c r="C5" s="6"/>
      <c r="D5" s="6"/>
      <c r="E5" s="6" t="s">
        <v>586</v>
      </c>
      <c r="F5" s="6" t="s">
        <v>587</v>
      </c>
      <c r="G5" s="6"/>
      <c r="H5" s="6"/>
    </row>
    <row r="6" ht="22.2" customHeight="true" spans="1:8">
      <c r="A6" s="8" t="s">
        <v>588</v>
      </c>
      <c r="B6" s="8"/>
      <c r="C6" s="8"/>
      <c r="D6" s="8"/>
      <c r="E6" s="8"/>
      <c r="F6" s="8"/>
      <c r="G6" s="39"/>
      <c r="H6" s="8"/>
    </row>
    <row r="7" ht="22.2" customHeight="true" spans="1:8">
      <c r="A7" s="11" t="s">
        <v>589</v>
      </c>
      <c r="B7" s="11" t="s">
        <v>590</v>
      </c>
      <c r="C7" s="12">
        <v>80000000</v>
      </c>
      <c r="D7" s="38"/>
      <c r="E7" s="19"/>
      <c r="F7" s="19"/>
      <c r="G7" s="20"/>
      <c r="H7" s="24"/>
    </row>
    <row r="8" ht="22.2" customHeight="true" spans="1:8">
      <c r="A8" s="11"/>
      <c r="B8" s="11" t="s">
        <v>591</v>
      </c>
      <c r="C8" s="12">
        <v>0</v>
      </c>
      <c r="D8" s="18"/>
      <c r="E8" s="19"/>
      <c r="F8" s="19"/>
      <c r="G8" s="20"/>
      <c r="H8" s="24"/>
    </row>
    <row r="9" ht="22.2" customHeight="true" spans="1:8">
      <c r="A9" s="11"/>
      <c r="B9" s="11" t="s">
        <v>592</v>
      </c>
      <c r="C9" s="12">
        <f>C8-C7</f>
        <v>-80000000</v>
      </c>
      <c r="D9" s="18" t="s">
        <v>593</v>
      </c>
      <c r="E9" s="21">
        <v>0</v>
      </c>
      <c r="F9" s="21">
        <v>0</v>
      </c>
      <c r="G9" s="20" t="s">
        <v>603</v>
      </c>
      <c r="H9" s="24" t="s">
        <v>595</v>
      </c>
    </row>
    <row r="10" ht="22.2" customHeight="true" spans="1:8">
      <c r="A10" s="8" t="s">
        <v>596</v>
      </c>
      <c r="B10" s="8"/>
      <c r="C10" s="8"/>
      <c r="D10" s="8"/>
      <c r="E10" s="8"/>
      <c r="F10" s="8"/>
      <c r="G10" s="39"/>
      <c r="H10" s="8"/>
    </row>
    <row r="11" ht="22.2" customHeight="true" spans="1:8">
      <c r="A11" s="11" t="s">
        <v>597</v>
      </c>
      <c r="B11" s="11" t="s">
        <v>598</v>
      </c>
      <c r="C11" s="12">
        <v>0</v>
      </c>
      <c r="D11" s="18"/>
      <c r="E11" s="19"/>
      <c r="F11" s="19"/>
      <c r="G11" s="20"/>
      <c r="H11" s="24"/>
    </row>
    <row r="12" ht="22.2" customHeight="true" spans="1:8">
      <c r="A12" s="11"/>
      <c r="B12" s="11" t="s">
        <v>599</v>
      </c>
      <c r="C12" s="12">
        <v>0</v>
      </c>
      <c r="D12" s="18"/>
      <c r="E12" s="19"/>
      <c r="F12" s="19"/>
      <c r="G12" s="20"/>
      <c r="H12" s="24"/>
    </row>
    <row r="13" ht="22.2" customHeight="true" spans="1:8">
      <c r="A13" s="11"/>
      <c r="B13" s="11" t="s">
        <v>600</v>
      </c>
      <c r="C13" s="12">
        <f>IF(C11=0,0,C12*100/C11)</f>
        <v>0</v>
      </c>
      <c r="D13" s="18" t="s">
        <v>593</v>
      </c>
      <c r="E13" s="19" t="s">
        <v>765</v>
      </c>
      <c r="F13" s="19" t="s">
        <v>766</v>
      </c>
      <c r="G13" s="20" t="s">
        <v>603</v>
      </c>
      <c r="H13" s="24"/>
    </row>
    <row r="14" ht="22.2" customHeight="true" spans="1:8">
      <c r="A14" s="11" t="s">
        <v>604</v>
      </c>
      <c r="B14" s="11" t="s">
        <v>598</v>
      </c>
      <c r="C14" s="12">
        <v>0</v>
      </c>
      <c r="D14" s="18"/>
      <c r="E14" s="19"/>
      <c r="F14" s="19"/>
      <c r="G14" s="20"/>
      <c r="H14" s="24"/>
    </row>
    <row r="15" ht="22.2" customHeight="true" spans="1:8">
      <c r="A15" s="11"/>
      <c r="B15" s="11" t="s">
        <v>599</v>
      </c>
      <c r="C15" s="12">
        <v>0</v>
      </c>
      <c r="D15" s="18"/>
      <c r="E15" s="19"/>
      <c r="F15" s="19"/>
      <c r="G15" s="20"/>
      <c r="H15" s="24"/>
    </row>
    <row r="16" ht="22.2" customHeight="true" spans="1:8">
      <c r="A16" s="11"/>
      <c r="B16" s="11" t="s">
        <v>600</v>
      </c>
      <c r="C16" s="12">
        <f>IF(C14=0,0,C15*100/C14)</f>
        <v>0</v>
      </c>
      <c r="D16" s="18" t="s">
        <v>593</v>
      </c>
      <c r="E16" s="19" t="s">
        <v>767</v>
      </c>
      <c r="F16" s="19" t="s">
        <v>766</v>
      </c>
      <c r="G16" s="20" t="s">
        <v>603</v>
      </c>
      <c r="H16" s="24"/>
    </row>
    <row r="17" ht="22.2" customHeight="true" spans="1:8">
      <c r="A17" s="11" t="s">
        <v>605</v>
      </c>
      <c r="B17" s="11" t="s">
        <v>598</v>
      </c>
      <c r="C17" s="12">
        <v>14418682.8</v>
      </c>
      <c r="D17" s="18"/>
      <c r="E17" s="19"/>
      <c r="F17" s="19"/>
      <c r="G17" s="20"/>
      <c r="H17" s="24"/>
    </row>
    <row r="18" ht="22.2" customHeight="true" spans="1:8">
      <c r="A18" s="11"/>
      <c r="B18" s="11" t="s">
        <v>599</v>
      </c>
      <c r="C18" s="12">
        <v>0</v>
      </c>
      <c r="D18" s="18"/>
      <c r="E18" s="19"/>
      <c r="F18" s="19"/>
      <c r="G18" s="20"/>
      <c r="H18" s="24"/>
    </row>
    <row r="19" ht="22.2" customHeight="true" spans="1:8">
      <c r="A19" s="11"/>
      <c r="B19" s="11" t="s">
        <v>600</v>
      </c>
      <c r="C19" s="12">
        <f>IF(C17=0,0,C18*100/C17)</f>
        <v>0</v>
      </c>
      <c r="D19" s="18" t="s">
        <v>593</v>
      </c>
      <c r="E19" s="19" t="s">
        <v>765</v>
      </c>
      <c r="F19" s="19" t="s">
        <v>766</v>
      </c>
      <c r="G19" s="20" t="s">
        <v>603</v>
      </c>
      <c r="H19" s="24"/>
    </row>
    <row r="20" ht="22.2" customHeight="true" spans="1:8">
      <c r="A20" s="8" t="s">
        <v>606</v>
      </c>
      <c r="B20" s="8"/>
      <c r="C20" s="8"/>
      <c r="D20" s="8"/>
      <c r="E20" s="8"/>
      <c r="F20" s="8"/>
      <c r="G20" s="39"/>
      <c r="H20" s="8"/>
    </row>
    <row r="21" ht="22.2" customHeight="true" spans="1:8">
      <c r="A21" s="11" t="s">
        <v>607</v>
      </c>
      <c r="B21" s="11" t="s">
        <v>608</v>
      </c>
      <c r="C21" s="12">
        <v>0</v>
      </c>
      <c r="D21" s="18"/>
      <c r="E21" s="19"/>
      <c r="F21" s="19"/>
      <c r="G21" s="17"/>
      <c r="H21" s="24"/>
    </row>
    <row r="22" ht="22.2" customHeight="true" spans="1:8">
      <c r="A22" s="11"/>
      <c r="B22" s="11" t="s">
        <v>599</v>
      </c>
      <c r="C22" s="12">
        <v>0</v>
      </c>
      <c r="D22" s="18"/>
      <c r="E22" s="19"/>
      <c r="F22" s="19"/>
      <c r="G22" s="17"/>
      <c r="H22" s="24"/>
    </row>
    <row r="23" ht="22.2" customHeight="true" spans="1:8">
      <c r="A23" s="11"/>
      <c r="B23" s="11" t="s">
        <v>609</v>
      </c>
      <c r="C23" s="12">
        <f>IF(C22=0,0,C21*100/C22)</f>
        <v>0</v>
      </c>
      <c r="D23" s="18" t="s">
        <v>593</v>
      </c>
      <c r="E23" s="19" t="s">
        <v>768</v>
      </c>
      <c r="F23" s="19" t="s">
        <v>614</v>
      </c>
      <c r="G23" s="20" t="s">
        <v>603</v>
      </c>
      <c r="H23" s="24"/>
    </row>
    <row r="24" ht="22.2" customHeight="true" spans="1:8">
      <c r="A24" s="11" t="s">
        <v>612</v>
      </c>
      <c r="B24" s="11" t="s">
        <v>608</v>
      </c>
      <c r="C24" s="12">
        <v>0</v>
      </c>
      <c r="D24" s="18"/>
      <c r="E24" s="19"/>
      <c r="F24" s="19"/>
      <c r="G24" s="17"/>
      <c r="H24" s="24"/>
    </row>
    <row r="25" ht="22.2" customHeight="true" spans="1:8">
      <c r="A25" s="11"/>
      <c r="B25" s="11" t="s">
        <v>300</v>
      </c>
      <c r="C25" s="12">
        <v>0</v>
      </c>
      <c r="D25" s="18"/>
      <c r="E25" s="19"/>
      <c r="F25" s="19"/>
      <c r="G25" s="17"/>
      <c r="H25" s="24"/>
    </row>
    <row r="26" ht="22.2" customHeight="true" spans="1:8">
      <c r="A26" s="11"/>
      <c r="B26" s="11" t="s">
        <v>609</v>
      </c>
      <c r="C26" s="12">
        <f>IF(C25=0,0,C24/C25*100)</f>
        <v>0</v>
      </c>
      <c r="D26" s="18"/>
      <c r="E26" s="19"/>
      <c r="F26" s="19"/>
      <c r="G26" s="32"/>
      <c r="H26" s="24"/>
    </row>
    <row r="27" ht="22.2" customHeight="true" spans="1:8">
      <c r="A27" s="11" t="s">
        <v>613</v>
      </c>
      <c r="B27" s="11" t="s">
        <v>608</v>
      </c>
      <c r="C27" s="12">
        <v>0</v>
      </c>
      <c r="D27" s="18"/>
      <c r="E27" s="19"/>
      <c r="F27" s="19"/>
      <c r="G27" s="17"/>
      <c r="H27" s="24"/>
    </row>
    <row r="28" ht="22.2" customHeight="true" spans="1:8">
      <c r="A28" s="11"/>
      <c r="B28" s="11" t="s">
        <v>599</v>
      </c>
      <c r="C28" s="12">
        <v>0</v>
      </c>
      <c r="D28" s="18"/>
      <c r="E28" s="19"/>
      <c r="F28" s="19"/>
      <c r="G28" s="17"/>
      <c r="H28" s="24"/>
    </row>
    <row r="29" ht="22.2" customHeight="true" spans="1:8">
      <c r="A29" s="11"/>
      <c r="B29" s="11" t="s">
        <v>609</v>
      </c>
      <c r="C29" s="12">
        <f>IF(C28=0,0,C27*100/C28)</f>
        <v>0</v>
      </c>
      <c r="D29" s="18" t="s">
        <v>593</v>
      </c>
      <c r="E29" s="19" t="s">
        <v>769</v>
      </c>
      <c r="F29" s="19" t="s">
        <v>770</v>
      </c>
      <c r="G29" s="20" t="s">
        <v>603</v>
      </c>
      <c r="H29" s="24"/>
    </row>
    <row r="30" ht="22.2" customHeight="true" spans="1:8">
      <c r="A30" s="11" t="s">
        <v>615</v>
      </c>
      <c r="B30" s="11" t="s">
        <v>608</v>
      </c>
      <c r="C30" s="12">
        <v>0</v>
      </c>
      <c r="D30" s="18"/>
      <c r="E30" s="19"/>
      <c r="F30" s="19"/>
      <c r="G30" s="17"/>
      <c r="H30" s="24"/>
    </row>
    <row r="31" ht="22.2" customHeight="true" spans="1:8">
      <c r="A31" s="11"/>
      <c r="B31" s="11" t="s">
        <v>599</v>
      </c>
      <c r="C31" s="12">
        <v>0</v>
      </c>
      <c r="D31" s="18"/>
      <c r="E31" s="19"/>
      <c r="F31" s="19"/>
      <c r="G31" s="17"/>
      <c r="H31" s="24"/>
    </row>
    <row r="32" ht="22.2" customHeight="true" spans="1:8">
      <c r="A32" s="11"/>
      <c r="B32" s="11" t="s">
        <v>609</v>
      </c>
      <c r="C32" s="12">
        <f>IF(C31=0,0,C30/C31*100)</f>
        <v>0</v>
      </c>
      <c r="D32" s="18"/>
      <c r="E32" s="19"/>
      <c r="F32" s="19"/>
      <c r="G32" s="17"/>
      <c r="H32" s="24"/>
    </row>
    <row r="33" ht="22.2" customHeight="true" spans="1:8">
      <c r="A33" s="11" t="s">
        <v>616</v>
      </c>
      <c r="B33" s="11" t="s">
        <v>608</v>
      </c>
      <c r="C33" s="26">
        <v>0</v>
      </c>
      <c r="D33" s="18"/>
      <c r="E33" s="19"/>
      <c r="F33" s="19"/>
      <c r="G33" s="17"/>
      <c r="H33" s="24"/>
    </row>
    <row r="34" ht="22.2" customHeight="true" spans="1:8">
      <c r="A34" s="11"/>
      <c r="B34" s="11" t="s">
        <v>599</v>
      </c>
      <c r="C34" s="26">
        <v>0</v>
      </c>
      <c r="D34" s="18"/>
      <c r="E34" s="19"/>
      <c r="F34" s="19"/>
      <c r="G34" s="17"/>
      <c r="H34" s="24"/>
    </row>
    <row r="35" ht="22.2" customHeight="true" spans="1:8">
      <c r="A35" s="11"/>
      <c r="B35" s="11" t="s">
        <v>609</v>
      </c>
      <c r="C35" s="12">
        <f>IF(C34=0,0,C33*100/C34)</f>
        <v>0</v>
      </c>
      <c r="D35" s="18" t="s">
        <v>593</v>
      </c>
      <c r="E35" s="19" t="s">
        <v>601</v>
      </c>
      <c r="F35" s="19" t="s">
        <v>771</v>
      </c>
      <c r="G35" s="20" t="s">
        <v>603</v>
      </c>
      <c r="H35" s="24"/>
    </row>
    <row r="36" ht="22.2" customHeight="true" spans="1:8">
      <c r="A36" s="11" t="s">
        <v>618</v>
      </c>
      <c r="B36" s="11" t="s">
        <v>608</v>
      </c>
      <c r="C36" s="26">
        <v>0</v>
      </c>
      <c r="D36" s="18"/>
      <c r="E36" s="19"/>
      <c r="F36" s="19"/>
      <c r="G36" s="17"/>
      <c r="H36" s="24"/>
    </row>
    <row r="37" ht="22.2" customHeight="true" spans="1:8">
      <c r="A37" s="11"/>
      <c r="B37" s="11" t="s">
        <v>599</v>
      </c>
      <c r="C37" s="26">
        <v>0</v>
      </c>
      <c r="D37" s="18"/>
      <c r="E37" s="19"/>
      <c r="F37" s="19"/>
      <c r="G37" s="17"/>
      <c r="H37" s="24"/>
    </row>
    <row r="38" ht="22.2" customHeight="true" spans="1:8">
      <c r="A38" s="11"/>
      <c r="B38" s="11" t="s">
        <v>609</v>
      </c>
      <c r="C38" s="12">
        <f>IF(C37=0,0,C36/C37*100)</f>
        <v>0</v>
      </c>
      <c r="D38" s="18" t="s">
        <v>593</v>
      </c>
      <c r="E38" s="19" t="s">
        <v>601</v>
      </c>
      <c r="F38" s="19" t="s">
        <v>771</v>
      </c>
      <c r="G38" s="20" t="s">
        <v>603</v>
      </c>
      <c r="H38" s="24"/>
    </row>
    <row r="39" ht="22.2" customHeight="true" spans="1:8">
      <c r="A39" s="11" t="s">
        <v>619</v>
      </c>
      <c r="B39" s="11" t="s">
        <v>608</v>
      </c>
      <c r="C39" s="26">
        <v>3081</v>
      </c>
      <c r="D39" s="18"/>
      <c r="E39" s="19"/>
      <c r="F39" s="19"/>
      <c r="G39" s="17"/>
      <c r="H39" s="24"/>
    </row>
    <row r="40" ht="22.2" customHeight="true" spans="1:8">
      <c r="A40" s="11"/>
      <c r="B40" s="11" t="s">
        <v>599</v>
      </c>
      <c r="C40" s="26">
        <v>0</v>
      </c>
      <c r="D40" s="18"/>
      <c r="E40" s="19"/>
      <c r="F40" s="19"/>
      <c r="G40" s="17"/>
      <c r="H40" s="24"/>
    </row>
    <row r="41" ht="22.2" customHeight="true" spans="1:8">
      <c r="A41" s="11"/>
      <c r="B41" s="11" t="s">
        <v>609</v>
      </c>
      <c r="C41" s="12">
        <f>IF(C40=0,0,C39*100/C40)</f>
        <v>0</v>
      </c>
      <c r="D41" s="18" t="s">
        <v>593</v>
      </c>
      <c r="E41" s="19" t="s">
        <v>601</v>
      </c>
      <c r="F41" s="19" t="s">
        <v>771</v>
      </c>
      <c r="G41" s="20" t="s">
        <v>603</v>
      </c>
      <c r="H41" s="24"/>
    </row>
    <row r="42" ht="22.2" customHeight="true" spans="1:8">
      <c r="A42" s="11" t="s">
        <v>620</v>
      </c>
      <c r="B42" s="11" t="s">
        <v>608</v>
      </c>
      <c r="C42" s="26">
        <v>0</v>
      </c>
      <c r="D42" s="18"/>
      <c r="E42" s="19"/>
      <c r="F42" s="19"/>
      <c r="G42" s="17"/>
      <c r="H42" s="24"/>
    </row>
    <row r="43" ht="22.2" customHeight="true" spans="1:8">
      <c r="A43" s="11"/>
      <c r="B43" s="11" t="s">
        <v>599</v>
      </c>
      <c r="C43" s="26">
        <v>0</v>
      </c>
      <c r="D43" s="18"/>
      <c r="E43" s="19"/>
      <c r="F43" s="19"/>
      <c r="G43" s="17"/>
      <c r="H43" s="24"/>
    </row>
    <row r="44" ht="22.2" customHeight="true" spans="1:8">
      <c r="A44" s="11"/>
      <c r="B44" s="11" t="s">
        <v>609</v>
      </c>
      <c r="C44" s="12">
        <f>IF(C43=0,0,C42*100/C43)</f>
        <v>0</v>
      </c>
      <c r="D44" s="18" t="s">
        <v>593</v>
      </c>
      <c r="E44" s="19" t="s">
        <v>601</v>
      </c>
      <c r="F44" s="19" t="s">
        <v>767</v>
      </c>
      <c r="G44" s="20" t="s">
        <v>603</v>
      </c>
      <c r="H44" s="24"/>
    </row>
    <row r="45" ht="22.2" customHeight="true" spans="1:8">
      <c r="A45" s="11" t="s">
        <v>621</v>
      </c>
      <c r="B45" s="11" t="s">
        <v>608</v>
      </c>
      <c r="C45" s="26">
        <v>0</v>
      </c>
      <c r="D45" s="18"/>
      <c r="E45" s="19"/>
      <c r="F45" s="19"/>
      <c r="G45" s="17"/>
      <c r="H45" s="24"/>
    </row>
    <row r="46" ht="22.2" customHeight="true" spans="1:8">
      <c r="A46" s="11"/>
      <c r="B46" s="11" t="s">
        <v>599</v>
      </c>
      <c r="C46" s="26">
        <v>0</v>
      </c>
      <c r="D46" s="18"/>
      <c r="E46" s="19"/>
      <c r="F46" s="19"/>
      <c r="G46" s="17"/>
      <c r="H46" s="24"/>
    </row>
    <row r="47" ht="22.2" customHeight="true" spans="1:8">
      <c r="A47" s="11"/>
      <c r="B47" s="11" t="s">
        <v>609</v>
      </c>
      <c r="C47" s="12">
        <f>IF(C46=0,0,C45*100/C46)</f>
        <v>0</v>
      </c>
      <c r="D47" s="18" t="s">
        <v>593</v>
      </c>
      <c r="E47" s="19" t="s">
        <v>767</v>
      </c>
      <c r="F47" s="19" t="s">
        <v>602</v>
      </c>
      <c r="G47" s="20" t="s">
        <v>603</v>
      </c>
      <c r="H47" s="24"/>
    </row>
    <row r="48" ht="22.2" customHeight="true" spans="1:8">
      <c r="A48" s="11" t="s">
        <v>622</v>
      </c>
      <c r="B48" s="11" t="s">
        <v>608</v>
      </c>
      <c r="C48" s="12">
        <v>0</v>
      </c>
      <c r="D48" s="18"/>
      <c r="E48" s="19"/>
      <c r="F48" s="19"/>
      <c r="G48" s="17"/>
      <c r="H48" s="24"/>
    </row>
    <row r="49" ht="22.2" customHeight="true" spans="1:8">
      <c r="A49" s="11"/>
      <c r="B49" s="11" t="s">
        <v>599</v>
      </c>
      <c r="C49" s="12">
        <v>0</v>
      </c>
      <c r="D49" s="18"/>
      <c r="E49" s="19"/>
      <c r="F49" s="19"/>
      <c r="G49" s="17"/>
      <c r="H49" s="24"/>
    </row>
    <row r="50" ht="22.2" customHeight="true" spans="1:8">
      <c r="A50" s="11"/>
      <c r="B50" s="11" t="s">
        <v>609</v>
      </c>
      <c r="C50" s="12">
        <f>IF(C49=0,0,C48*100/C49)</f>
        <v>0</v>
      </c>
      <c r="D50" s="18" t="s">
        <v>593</v>
      </c>
      <c r="E50" s="19" t="s">
        <v>768</v>
      </c>
      <c r="F50" s="19" t="s">
        <v>614</v>
      </c>
      <c r="G50" s="20" t="s">
        <v>603</v>
      </c>
      <c r="H50" s="24"/>
    </row>
    <row r="51" ht="22.2" customHeight="true" spans="1:8">
      <c r="A51" s="11" t="s">
        <v>623</v>
      </c>
      <c r="B51" s="11" t="s">
        <v>608</v>
      </c>
      <c r="C51" s="12">
        <v>179861111</v>
      </c>
      <c r="D51" s="18"/>
      <c r="E51" s="19"/>
      <c r="F51" s="19"/>
      <c r="G51" s="17"/>
      <c r="H51" s="24"/>
    </row>
    <row r="52" ht="22.2" customHeight="true" spans="1:8">
      <c r="A52" s="11"/>
      <c r="B52" s="11" t="s">
        <v>599</v>
      </c>
      <c r="C52" s="12">
        <v>0</v>
      </c>
      <c r="D52" s="18"/>
      <c r="E52" s="19"/>
      <c r="F52" s="19"/>
      <c r="G52" s="17"/>
      <c r="H52" s="24"/>
    </row>
    <row r="53" ht="22.2" customHeight="true" spans="1:8">
      <c r="A53" s="11"/>
      <c r="B53" s="11" t="s">
        <v>609</v>
      </c>
      <c r="C53" s="12">
        <f>IF(C52=0,0,C51/C52*100)</f>
        <v>0</v>
      </c>
      <c r="D53" s="18" t="s">
        <v>593</v>
      </c>
      <c r="E53" s="19" t="s">
        <v>768</v>
      </c>
      <c r="F53" s="19" t="s">
        <v>614</v>
      </c>
      <c r="G53" s="20" t="s">
        <v>603</v>
      </c>
      <c r="H53" s="24"/>
    </row>
    <row r="54" ht="22.2" customHeight="true" spans="1:8">
      <c r="A54" s="9" t="s">
        <v>624</v>
      </c>
      <c r="B54" s="11" t="s">
        <v>608</v>
      </c>
      <c r="C54" s="12">
        <v>0</v>
      </c>
      <c r="D54" s="18"/>
      <c r="E54" s="19"/>
      <c r="F54" s="19"/>
      <c r="G54" s="17"/>
      <c r="H54" s="24"/>
    </row>
    <row r="55" ht="22.2" customHeight="true" spans="1:8">
      <c r="A55" s="9"/>
      <c r="B55" s="11" t="s">
        <v>599</v>
      </c>
      <c r="C55" s="12">
        <v>0</v>
      </c>
      <c r="D55" s="18"/>
      <c r="E55" s="19"/>
      <c r="F55" s="19"/>
      <c r="G55" s="17"/>
      <c r="H55" s="24"/>
    </row>
    <row r="56" ht="22.2" customHeight="true" spans="1:8">
      <c r="A56" s="9"/>
      <c r="B56" s="11" t="s">
        <v>609</v>
      </c>
      <c r="C56" s="12">
        <f>IF(C55=0,0,C54*100/C55)</f>
        <v>0</v>
      </c>
      <c r="D56" s="18" t="s">
        <v>593</v>
      </c>
      <c r="E56" s="19" t="s">
        <v>768</v>
      </c>
      <c r="F56" s="19" t="s">
        <v>614</v>
      </c>
      <c r="G56" s="20" t="s">
        <v>603</v>
      </c>
      <c r="H56" s="24"/>
    </row>
    <row r="57" ht="22.2" customHeight="true" spans="1:8">
      <c r="A57" s="8" t="s">
        <v>625</v>
      </c>
      <c r="B57" s="8"/>
      <c r="C57" s="8"/>
      <c r="D57" s="8"/>
      <c r="E57" s="8"/>
      <c r="F57" s="8"/>
      <c r="G57" s="39"/>
      <c r="H57" s="8"/>
    </row>
    <row r="58" ht="22.2" customHeight="true" spans="1:8">
      <c r="A58" s="11" t="s">
        <v>626</v>
      </c>
      <c r="B58" s="11" t="s">
        <v>627</v>
      </c>
      <c r="C58" s="12">
        <v>0</v>
      </c>
      <c r="D58" s="18"/>
      <c r="E58" s="19"/>
      <c r="F58" s="19"/>
      <c r="G58" s="20"/>
      <c r="H58" s="24"/>
    </row>
    <row r="59" ht="22.2" customHeight="true" spans="1:8">
      <c r="A59" s="11"/>
      <c r="B59" s="11" t="s">
        <v>599</v>
      </c>
      <c r="C59" s="12">
        <v>0</v>
      </c>
      <c r="D59" s="18"/>
      <c r="E59" s="19"/>
      <c r="F59" s="19"/>
      <c r="G59" s="20"/>
      <c r="H59" s="24"/>
    </row>
    <row r="60" ht="22.2" customHeight="true" spans="1:8">
      <c r="A60" s="11"/>
      <c r="B60" s="11" t="s">
        <v>628</v>
      </c>
      <c r="C60" s="12">
        <f>IF(C58=0,0,C59/C58-1)*100</f>
        <v>0</v>
      </c>
      <c r="D60" s="18" t="s">
        <v>593</v>
      </c>
      <c r="E60" s="19" t="s">
        <v>629</v>
      </c>
      <c r="F60" s="19" t="s">
        <v>772</v>
      </c>
      <c r="G60" s="20" t="s">
        <v>594</v>
      </c>
      <c r="H60" s="24" t="s">
        <v>631</v>
      </c>
    </row>
    <row r="61" ht="22.2" customHeight="true" spans="1:8">
      <c r="A61" s="11" t="s">
        <v>632</v>
      </c>
      <c r="B61" s="11" t="s">
        <v>627</v>
      </c>
      <c r="C61" s="12">
        <v>0</v>
      </c>
      <c r="D61" s="18"/>
      <c r="E61" s="19"/>
      <c r="F61" s="19"/>
      <c r="G61" s="20"/>
      <c r="H61" s="24"/>
    </row>
    <row r="62" ht="22.2" customHeight="true" spans="1:8">
      <c r="A62" s="11"/>
      <c r="B62" s="11" t="s">
        <v>599</v>
      </c>
      <c r="C62" s="12">
        <v>0</v>
      </c>
      <c r="D62" s="18"/>
      <c r="E62" s="19"/>
      <c r="F62" s="19"/>
      <c r="G62" s="20"/>
      <c r="H62" s="24"/>
    </row>
    <row r="63" ht="22.2" customHeight="true" spans="1:8">
      <c r="A63" s="11"/>
      <c r="B63" s="11" t="s">
        <v>628</v>
      </c>
      <c r="C63" s="12">
        <f>IF(C61=0,0,C62/C61-1)*100</f>
        <v>0</v>
      </c>
      <c r="D63" s="18" t="s">
        <v>593</v>
      </c>
      <c r="E63" s="19" t="s">
        <v>630</v>
      </c>
      <c r="F63" s="19"/>
      <c r="G63" s="20" t="s">
        <v>603</v>
      </c>
      <c r="H63" s="24"/>
    </row>
    <row r="64" ht="22.2" customHeight="true" spans="1:8">
      <c r="A64" s="11" t="s">
        <v>633</v>
      </c>
      <c r="B64" s="11" t="s">
        <v>627</v>
      </c>
      <c r="C64" s="12">
        <v>0</v>
      </c>
      <c r="D64" s="18"/>
      <c r="E64" s="19"/>
      <c r="F64" s="19"/>
      <c r="G64" s="20"/>
      <c r="H64" s="24"/>
    </row>
    <row r="65" ht="22.2" customHeight="true" spans="1:8">
      <c r="A65" s="11"/>
      <c r="B65" s="11" t="s">
        <v>599</v>
      </c>
      <c r="C65" s="12">
        <v>0</v>
      </c>
      <c r="D65" s="18"/>
      <c r="E65" s="19"/>
      <c r="F65" s="19"/>
      <c r="G65" s="20"/>
      <c r="H65" s="24"/>
    </row>
    <row r="66" ht="22.2" customHeight="true" spans="1:8">
      <c r="A66" s="11"/>
      <c r="B66" s="11" t="s">
        <v>628</v>
      </c>
      <c r="C66" s="12">
        <f>IF(C64=0,0,C65/C64-1)*100</f>
        <v>0</v>
      </c>
      <c r="D66" s="18" t="s">
        <v>593</v>
      </c>
      <c r="E66" s="19" t="s">
        <v>693</v>
      </c>
      <c r="F66" s="19" t="s">
        <v>773</v>
      </c>
      <c r="G66" s="20" t="s">
        <v>594</v>
      </c>
      <c r="H66" s="24" t="s">
        <v>635</v>
      </c>
    </row>
    <row r="67" ht="22.2" customHeight="true" spans="1:8">
      <c r="A67" s="11" t="s">
        <v>636</v>
      </c>
      <c r="B67" s="11" t="s">
        <v>627</v>
      </c>
      <c r="C67" s="12">
        <v>0</v>
      </c>
      <c r="D67" s="18"/>
      <c r="E67" s="19"/>
      <c r="F67" s="19"/>
      <c r="G67" s="20"/>
      <c r="H67" s="24"/>
    </row>
    <row r="68" ht="22.2" customHeight="true" spans="1:8">
      <c r="A68" s="11"/>
      <c r="B68" s="11" t="s">
        <v>599</v>
      </c>
      <c r="C68" s="12">
        <v>0</v>
      </c>
      <c r="D68" s="18"/>
      <c r="E68" s="19"/>
      <c r="F68" s="19"/>
      <c r="G68" s="20"/>
      <c r="H68" s="24"/>
    </row>
    <row r="69" ht="22.2" customHeight="true" spans="1:8">
      <c r="A69" s="11"/>
      <c r="B69" s="11" t="s">
        <v>628</v>
      </c>
      <c r="C69" s="12">
        <f>IF(C67=0,0,C68/C67-1)*100</f>
        <v>0</v>
      </c>
      <c r="D69" s="18"/>
      <c r="E69" s="19"/>
      <c r="F69" s="19"/>
      <c r="G69" s="20"/>
      <c r="H69" s="24"/>
    </row>
    <row r="70" ht="22.2" customHeight="true" spans="1:8">
      <c r="A70" s="11" t="s">
        <v>637</v>
      </c>
      <c r="B70" s="11" t="s">
        <v>627</v>
      </c>
      <c r="C70" s="26">
        <v>4467</v>
      </c>
      <c r="D70" s="18"/>
      <c r="E70" s="19"/>
      <c r="F70" s="19"/>
      <c r="G70" s="20"/>
      <c r="H70" s="24"/>
    </row>
    <row r="71" ht="22.2" customHeight="true" spans="1:8">
      <c r="A71" s="11"/>
      <c r="B71" s="11" t="s">
        <v>599</v>
      </c>
      <c r="C71" s="26">
        <v>0</v>
      </c>
      <c r="D71" s="18"/>
      <c r="E71" s="19"/>
      <c r="F71" s="19"/>
      <c r="G71" s="20"/>
      <c r="H71" s="24"/>
    </row>
    <row r="72" ht="22.2" customHeight="true" spans="1:8">
      <c r="A72" s="11"/>
      <c r="B72" s="11" t="s">
        <v>628</v>
      </c>
      <c r="C72" s="12">
        <f>IF(C70=0,0,C71/C70-1)*100</f>
        <v>-100</v>
      </c>
      <c r="D72" s="18" t="s">
        <v>593</v>
      </c>
      <c r="E72" s="19" t="s">
        <v>774</v>
      </c>
      <c r="F72" s="19" t="s">
        <v>641</v>
      </c>
      <c r="G72" s="20" t="s">
        <v>603</v>
      </c>
      <c r="H72" s="24"/>
    </row>
    <row r="73" ht="22.2" customHeight="true" spans="1:8">
      <c r="A73" s="11" t="s">
        <v>638</v>
      </c>
      <c r="B73" s="11" t="s">
        <v>627</v>
      </c>
      <c r="C73" s="26">
        <v>0</v>
      </c>
      <c r="D73" s="18"/>
      <c r="E73" s="19"/>
      <c r="F73" s="19"/>
      <c r="G73" s="20"/>
      <c r="H73" s="24"/>
    </row>
    <row r="74" ht="22.2" customHeight="true" spans="1:8">
      <c r="A74" s="11"/>
      <c r="B74" s="11" t="s">
        <v>599</v>
      </c>
      <c r="C74" s="26">
        <v>0</v>
      </c>
      <c r="D74" s="18"/>
      <c r="E74" s="19"/>
      <c r="F74" s="19"/>
      <c r="G74" s="20"/>
      <c r="H74" s="24"/>
    </row>
    <row r="75" ht="22.2" customHeight="true" spans="1:8">
      <c r="A75" s="11"/>
      <c r="B75" s="11" t="s">
        <v>628</v>
      </c>
      <c r="C75" s="12">
        <f>IF(C73=0,0,C74/C73-1)*100</f>
        <v>0</v>
      </c>
      <c r="D75" s="18" t="s">
        <v>593</v>
      </c>
      <c r="E75" s="19" t="s">
        <v>774</v>
      </c>
      <c r="F75" s="19" t="s">
        <v>641</v>
      </c>
      <c r="G75" s="20" t="s">
        <v>603</v>
      </c>
      <c r="H75" s="24"/>
    </row>
    <row r="76" ht="22.2" customHeight="true" spans="1:8">
      <c r="A76" s="11" t="s">
        <v>639</v>
      </c>
      <c r="B76" s="11" t="s">
        <v>627</v>
      </c>
      <c r="C76" s="26">
        <v>3052</v>
      </c>
      <c r="D76" s="18"/>
      <c r="E76" s="19"/>
      <c r="F76" s="19"/>
      <c r="G76" s="20"/>
      <c r="H76" s="24"/>
    </row>
    <row r="77" ht="22.2" customHeight="true" spans="1:8">
      <c r="A77" s="11"/>
      <c r="B77" s="11" t="s">
        <v>599</v>
      </c>
      <c r="C77" s="26">
        <v>0</v>
      </c>
      <c r="D77" s="18"/>
      <c r="E77" s="19"/>
      <c r="F77" s="19"/>
      <c r="G77" s="20"/>
      <c r="H77" s="24"/>
    </row>
    <row r="78" ht="22.2" customHeight="true" spans="1:8">
      <c r="A78" s="11"/>
      <c r="B78" s="11" t="s">
        <v>628</v>
      </c>
      <c r="C78" s="12">
        <f>IF(C76=0,0,C77/C76-1)*100</f>
        <v>-100</v>
      </c>
      <c r="D78" s="18" t="s">
        <v>593</v>
      </c>
      <c r="E78" s="19" t="s">
        <v>774</v>
      </c>
      <c r="F78" s="19" t="s">
        <v>641</v>
      </c>
      <c r="G78" s="20" t="s">
        <v>603</v>
      </c>
      <c r="H78" s="24"/>
    </row>
    <row r="79" ht="22.2" customHeight="true" spans="1:8">
      <c r="A79" s="11" t="s">
        <v>640</v>
      </c>
      <c r="B79" s="11" t="s">
        <v>627</v>
      </c>
      <c r="C79" s="26">
        <v>0</v>
      </c>
      <c r="D79" s="18"/>
      <c r="E79" s="19"/>
      <c r="F79" s="19"/>
      <c r="G79" s="20"/>
      <c r="H79" s="24"/>
    </row>
    <row r="80" ht="22.2" customHeight="true" spans="1:8">
      <c r="A80" s="11"/>
      <c r="B80" s="11" t="s">
        <v>599</v>
      </c>
      <c r="C80" s="26">
        <v>0</v>
      </c>
      <c r="D80" s="18"/>
      <c r="E80" s="19"/>
      <c r="F80" s="19"/>
      <c r="G80" s="20"/>
      <c r="H80" s="24"/>
    </row>
    <row r="81" ht="22.2" customHeight="true" spans="1:8">
      <c r="A81" s="11"/>
      <c r="B81" s="11" t="s">
        <v>628</v>
      </c>
      <c r="C81" s="12">
        <f>IF(C79=0,0,C80/C79-1)*100</f>
        <v>0</v>
      </c>
      <c r="D81" s="18" t="s">
        <v>593</v>
      </c>
      <c r="E81" s="19" t="s">
        <v>774</v>
      </c>
      <c r="F81" s="19" t="s">
        <v>775</v>
      </c>
      <c r="G81" s="20" t="s">
        <v>594</v>
      </c>
      <c r="H81" s="24"/>
    </row>
    <row r="82" ht="22.2" customHeight="true" spans="1:8">
      <c r="A82" s="11" t="s">
        <v>642</v>
      </c>
      <c r="B82" s="11" t="s">
        <v>627</v>
      </c>
      <c r="C82" s="26">
        <v>0</v>
      </c>
      <c r="D82" s="18"/>
      <c r="E82" s="19"/>
      <c r="F82" s="19"/>
      <c r="G82" s="20"/>
      <c r="H82" s="24"/>
    </row>
    <row r="83" ht="22.2" customHeight="true" spans="1:8">
      <c r="A83" s="11"/>
      <c r="B83" s="11" t="s">
        <v>599</v>
      </c>
      <c r="C83" s="26">
        <v>0</v>
      </c>
      <c r="D83" s="18"/>
      <c r="E83" s="19"/>
      <c r="F83" s="19"/>
      <c r="G83" s="20"/>
      <c r="H83" s="24"/>
    </row>
    <row r="84" ht="22.2" customHeight="true" spans="1:8">
      <c r="A84" s="11"/>
      <c r="B84" s="11" t="s">
        <v>628</v>
      </c>
      <c r="C84" s="12">
        <f>IF(C82=0,0,C83/C82-1)*100</f>
        <v>0</v>
      </c>
      <c r="D84" s="18" t="s">
        <v>593</v>
      </c>
      <c r="E84" s="19"/>
      <c r="F84" s="19" t="s">
        <v>630</v>
      </c>
      <c r="G84" s="20" t="s">
        <v>603</v>
      </c>
      <c r="H84" s="24"/>
    </row>
    <row r="85" ht="22.2" customHeight="true" spans="1:8">
      <c r="A85" s="11" t="s">
        <v>643</v>
      </c>
      <c r="B85" s="11" t="s">
        <v>627</v>
      </c>
      <c r="C85" s="12">
        <v>0</v>
      </c>
      <c r="D85" s="18"/>
      <c r="E85" s="19"/>
      <c r="F85" s="19"/>
      <c r="G85" s="20"/>
      <c r="H85" s="24"/>
    </row>
    <row r="86" ht="22.2" customHeight="true" spans="1:8">
      <c r="A86" s="11"/>
      <c r="B86" s="11" t="s">
        <v>599</v>
      </c>
      <c r="C86" s="12">
        <v>0</v>
      </c>
      <c r="D86" s="18"/>
      <c r="E86" s="19"/>
      <c r="F86" s="19"/>
      <c r="G86" s="20"/>
      <c r="H86" s="24"/>
    </row>
    <row r="87" ht="22.2" customHeight="true" spans="1:8">
      <c r="A87" s="11"/>
      <c r="B87" s="11" t="s">
        <v>628</v>
      </c>
      <c r="C87" s="12">
        <f>IF(C85=0,0,C86/C85-1)*100</f>
        <v>0</v>
      </c>
      <c r="D87" s="18" t="s">
        <v>593</v>
      </c>
      <c r="E87" s="19" t="s">
        <v>644</v>
      </c>
      <c r="F87" s="19" t="s">
        <v>776</v>
      </c>
      <c r="G87" s="20" t="s">
        <v>603</v>
      </c>
      <c r="H87" s="24"/>
    </row>
    <row r="88" ht="22.2" customHeight="true" spans="1:8">
      <c r="A88" s="11" t="s">
        <v>646</v>
      </c>
      <c r="B88" s="11" t="s">
        <v>627</v>
      </c>
      <c r="C88" s="12">
        <v>0</v>
      </c>
      <c r="D88" s="18"/>
      <c r="E88" s="19"/>
      <c r="F88" s="19"/>
      <c r="G88" s="20"/>
      <c r="H88" s="24"/>
    </row>
    <row r="89" ht="22.2" customHeight="true" spans="1:8">
      <c r="A89" s="11"/>
      <c r="B89" s="11" t="s">
        <v>599</v>
      </c>
      <c r="C89" s="12">
        <v>0</v>
      </c>
      <c r="D89" s="18"/>
      <c r="E89" s="19"/>
      <c r="F89" s="19"/>
      <c r="G89" s="20"/>
      <c r="H89" s="24"/>
    </row>
    <row r="90" ht="22.2" customHeight="true" spans="1:8">
      <c r="A90" s="11"/>
      <c r="B90" s="11" t="s">
        <v>628</v>
      </c>
      <c r="C90" s="12">
        <f>IF(C88=0,0,C89/C88-1)*100</f>
        <v>0</v>
      </c>
      <c r="D90" s="18" t="s">
        <v>593</v>
      </c>
      <c r="E90" s="19" t="s">
        <v>644</v>
      </c>
      <c r="F90" s="19" t="s">
        <v>776</v>
      </c>
      <c r="G90" s="20" t="s">
        <v>603</v>
      </c>
      <c r="H90" s="24"/>
    </row>
    <row r="91" ht="22.2" customHeight="true" spans="1:8">
      <c r="A91" s="9" t="s">
        <v>647</v>
      </c>
      <c r="B91" s="11" t="s">
        <v>627</v>
      </c>
      <c r="C91" s="12">
        <v>0</v>
      </c>
      <c r="D91" s="18"/>
      <c r="E91" s="19"/>
      <c r="F91" s="19"/>
      <c r="G91" s="20"/>
      <c r="H91" s="24"/>
    </row>
    <row r="92" ht="22.2" customHeight="true" spans="1:8">
      <c r="A92" s="9"/>
      <c r="B92" s="11" t="s">
        <v>599</v>
      </c>
      <c r="C92" s="12">
        <v>0</v>
      </c>
      <c r="D92" s="18"/>
      <c r="E92" s="19"/>
      <c r="F92" s="19"/>
      <c r="G92" s="20"/>
      <c r="H92" s="24"/>
    </row>
    <row r="93" ht="22.2" customHeight="true" spans="1:8">
      <c r="A93" s="40"/>
      <c r="B93" s="41" t="s">
        <v>628</v>
      </c>
      <c r="C93" s="42">
        <f>IF(C91=0,0,C92/C91-1)*100</f>
        <v>0</v>
      </c>
      <c r="D93" s="43" t="s">
        <v>593</v>
      </c>
      <c r="E93" s="50" t="s">
        <v>774</v>
      </c>
      <c r="F93" s="50" t="s">
        <v>776</v>
      </c>
      <c r="G93" s="20" t="s">
        <v>603</v>
      </c>
      <c r="H93" s="51"/>
    </row>
    <row r="94" ht="22.2" customHeight="true" spans="1:8">
      <c r="A94" s="44" t="s">
        <v>777</v>
      </c>
      <c r="B94" s="45" t="s">
        <v>75</v>
      </c>
      <c r="C94" s="46">
        <v>0</v>
      </c>
      <c r="D94" s="47"/>
      <c r="E94" s="47"/>
      <c r="F94" s="52"/>
      <c r="G94" s="53"/>
      <c r="H94" s="54"/>
    </row>
    <row r="95" ht="22.2" customHeight="true" spans="1:8">
      <c r="A95" s="44"/>
      <c r="B95" s="45" t="s">
        <v>76</v>
      </c>
      <c r="C95" s="46">
        <v>0</v>
      </c>
      <c r="D95" s="47"/>
      <c r="E95" s="47"/>
      <c r="F95" s="52"/>
      <c r="G95" s="53"/>
      <c r="H95" s="54"/>
    </row>
    <row r="96" ht="22.2" customHeight="true" spans="1:8">
      <c r="A96" s="44" t="s">
        <v>778</v>
      </c>
      <c r="B96" s="45" t="s">
        <v>75</v>
      </c>
      <c r="C96" s="48">
        <v>50.72</v>
      </c>
      <c r="D96" s="49" t="s">
        <v>593</v>
      </c>
      <c r="E96" s="55" t="s">
        <v>644</v>
      </c>
      <c r="F96" s="52" t="s">
        <v>634</v>
      </c>
      <c r="G96" s="53" t="s">
        <v>603</v>
      </c>
      <c r="H96" s="54" t="s">
        <v>631</v>
      </c>
    </row>
    <row r="97" ht="22.2" customHeight="true" spans="1:8">
      <c r="A97" s="44"/>
      <c r="B97" s="45" t="s">
        <v>76</v>
      </c>
      <c r="C97" s="48">
        <v>15.68</v>
      </c>
      <c r="D97" s="49" t="s">
        <v>593</v>
      </c>
      <c r="E97" s="55" t="s">
        <v>644</v>
      </c>
      <c r="F97" s="52" t="s">
        <v>634</v>
      </c>
      <c r="G97" s="53" t="s">
        <v>603</v>
      </c>
      <c r="H97" s="54"/>
    </row>
    <row r="98" ht="22.2" customHeight="true" spans="1:8">
      <c r="A98" s="44" t="s">
        <v>779</v>
      </c>
      <c r="B98" s="45" t="s">
        <v>75</v>
      </c>
      <c r="C98" s="48">
        <v>0</v>
      </c>
      <c r="D98" s="49" t="s">
        <v>593</v>
      </c>
      <c r="E98" s="55" t="s">
        <v>634</v>
      </c>
      <c r="F98" s="52" t="s">
        <v>780</v>
      </c>
      <c r="G98" s="53" t="s">
        <v>603</v>
      </c>
      <c r="H98" s="54"/>
    </row>
    <row r="99" ht="22.2" customHeight="true" spans="1:8">
      <c r="A99" s="44"/>
      <c r="B99" s="45" t="s">
        <v>76</v>
      </c>
      <c r="C99" s="48">
        <v>22.32</v>
      </c>
      <c r="D99" s="49" t="s">
        <v>593</v>
      </c>
      <c r="E99" s="55" t="s">
        <v>634</v>
      </c>
      <c r="F99" s="52" t="s">
        <v>780</v>
      </c>
      <c r="G99" s="53" t="s">
        <v>603</v>
      </c>
      <c r="H99" s="54"/>
    </row>
    <row r="100" ht="22.2" customHeight="true" spans="1:8">
      <c r="A100" s="44" t="s">
        <v>781</v>
      </c>
      <c r="B100" s="45" t="s">
        <v>75</v>
      </c>
      <c r="C100" s="48">
        <v>0</v>
      </c>
      <c r="D100" s="49" t="s">
        <v>593</v>
      </c>
      <c r="E100" s="55" t="s">
        <v>630</v>
      </c>
      <c r="F100" s="52" t="s">
        <v>644</v>
      </c>
      <c r="G100" s="53" t="s">
        <v>603</v>
      </c>
      <c r="H100" s="54" t="s">
        <v>631</v>
      </c>
    </row>
    <row r="101" ht="22.2" customHeight="true" spans="1:8">
      <c r="A101" s="44"/>
      <c r="B101" s="45" t="s">
        <v>76</v>
      </c>
      <c r="C101" s="48">
        <v>0</v>
      </c>
      <c r="D101" s="49" t="s">
        <v>593</v>
      </c>
      <c r="E101" s="55" t="s">
        <v>630</v>
      </c>
      <c r="F101" s="52" t="s">
        <v>644</v>
      </c>
      <c r="G101" s="53" t="s">
        <v>603</v>
      </c>
      <c r="H101" s="54"/>
    </row>
  </sheetData>
  <mergeCells count="45">
    <mergeCell ref="A1:H1"/>
    <mergeCell ref="A2:H2"/>
    <mergeCell ref="E4:F4"/>
    <mergeCell ref="A6:H6"/>
    <mergeCell ref="A10:H10"/>
    <mergeCell ref="A20:H20"/>
    <mergeCell ref="A57:H57"/>
    <mergeCell ref="A4:A5"/>
    <mergeCell ref="A7:A9"/>
    <mergeCell ref="A11:A13"/>
    <mergeCell ref="A14:A16"/>
    <mergeCell ref="A17:A19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5"/>
    <mergeCell ref="A96:A97"/>
    <mergeCell ref="A98:A99"/>
    <mergeCell ref="A100:A101"/>
    <mergeCell ref="B4:B5"/>
    <mergeCell ref="C4:C5"/>
    <mergeCell ref="D4:D5"/>
    <mergeCell ref="G4:G5"/>
    <mergeCell ref="H4:H5"/>
  </mergeCells>
  <printOptions horizontalCentered="true"/>
  <pageMargins left="1.18110236220472" right="1.18110236220472" top="1.18110236220472" bottom="1.18110236220472" header="0.51181" footer="0.51181"/>
  <pageSetup paperSize="9" scale="75" orientation="landscape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workbookViewId="0">
      <pane topLeftCell="A183" activePane="bottomRight" state="frozen"/>
      <selection activeCell="A1" sqref="A1:I1"/>
    </sheetView>
  </sheetViews>
  <sheetFormatPr defaultColWidth="8" defaultRowHeight="15.75"/>
  <cols>
    <col min="1" max="1" width="20.475" style="1"/>
    <col min="2" max="2" width="19.175" style="1"/>
    <col min="3" max="3" width="16.7666666666667" style="1"/>
    <col min="4" max="4" width="23.5916666666667" style="1"/>
    <col min="5" max="5" width="4.81666666666667" style="1"/>
    <col min="6" max="6" width="8.53333333333333" style="1"/>
    <col min="7" max="7" width="9.03333333333333" style="1"/>
    <col min="8" max="8" width="5.81666666666667" style="1"/>
    <col min="9" max="9" width="39.8583333333333" style="1"/>
  </cols>
  <sheetData>
    <row r="1" ht="39" customHeight="true" spans="1:9">
      <c r="A1" s="2" t="s">
        <v>648</v>
      </c>
      <c r="B1" s="2"/>
      <c r="C1" s="2"/>
      <c r="D1" s="2"/>
      <c r="E1" s="2"/>
      <c r="F1" s="2"/>
      <c r="G1" s="2"/>
      <c r="H1" s="14"/>
      <c r="I1" s="2"/>
    </row>
    <row r="2" ht="16.2" customHeight="true" spans="1:9">
      <c r="A2" s="3"/>
      <c r="B2" s="3"/>
      <c r="C2" s="3"/>
      <c r="D2" s="3"/>
      <c r="E2" s="3"/>
      <c r="F2" s="3"/>
      <c r="G2" s="3"/>
      <c r="H2" s="14"/>
      <c r="I2" s="22" t="s">
        <v>649</v>
      </c>
    </row>
    <row r="3" ht="16.2" customHeight="true" spans="1:9">
      <c r="A3" s="4" t="s">
        <v>45</v>
      </c>
      <c r="B3" s="5"/>
      <c r="C3" s="5"/>
      <c r="D3" s="5"/>
      <c r="E3" s="5"/>
      <c r="F3" s="5"/>
      <c r="G3" s="5"/>
      <c r="H3" s="15"/>
      <c r="I3" s="23" t="s">
        <v>650</v>
      </c>
    </row>
    <row r="4" ht="23.4" customHeight="true" spans="1:9">
      <c r="A4" s="6" t="s">
        <v>295</v>
      </c>
      <c r="B4" s="6" t="s">
        <v>651</v>
      </c>
      <c r="C4" s="6" t="s">
        <v>580</v>
      </c>
      <c r="D4" s="6" t="s">
        <v>581</v>
      </c>
      <c r="E4" s="16" t="s">
        <v>582</v>
      </c>
      <c r="F4" s="6" t="s">
        <v>583</v>
      </c>
      <c r="G4" s="6"/>
      <c r="H4" s="16" t="s">
        <v>584</v>
      </c>
      <c r="I4" s="17" t="s">
        <v>652</v>
      </c>
    </row>
    <row r="5" ht="23.4" customHeight="true" spans="1:9">
      <c r="A5" s="6"/>
      <c r="B5" s="6"/>
      <c r="C5" s="6"/>
      <c r="D5" s="6"/>
      <c r="E5" s="6"/>
      <c r="F5" s="6" t="s">
        <v>586</v>
      </c>
      <c r="G5" s="6" t="s">
        <v>587</v>
      </c>
      <c r="H5" s="6"/>
      <c r="I5" s="17"/>
    </row>
    <row r="6" ht="23.4" customHeight="true" spans="1:9">
      <c r="A6" s="7" t="s">
        <v>653</v>
      </c>
      <c r="B6" s="7"/>
      <c r="C6" s="8"/>
      <c r="D6" s="8"/>
      <c r="E6" s="8"/>
      <c r="F6" s="8"/>
      <c r="G6" s="8"/>
      <c r="H6" s="17"/>
      <c r="I6" s="8"/>
    </row>
    <row r="7" ht="25.8" customHeight="true" spans="1:9">
      <c r="A7" s="9" t="s">
        <v>654</v>
      </c>
      <c r="B7" s="10" t="s">
        <v>655</v>
      </c>
      <c r="C7" s="11" t="s">
        <v>599</v>
      </c>
      <c r="D7" s="12">
        <v>0</v>
      </c>
      <c r="E7" s="18"/>
      <c r="F7" s="19"/>
      <c r="G7" s="19"/>
      <c r="H7" s="20"/>
      <c r="I7" s="24"/>
    </row>
    <row r="8" ht="25.8" customHeight="true" spans="1:9">
      <c r="A8" s="9"/>
      <c r="B8" s="10"/>
      <c r="C8" s="11" t="s">
        <v>76</v>
      </c>
      <c r="D8" s="12">
        <v>0</v>
      </c>
      <c r="E8" s="18"/>
      <c r="F8" s="19"/>
      <c r="G8" s="19"/>
      <c r="H8" s="20"/>
      <c r="I8" s="24"/>
    </row>
    <row r="9" ht="25.8" customHeight="true" spans="1:9">
      <c r="A9" s="9"/>
      <c r="B9" s="10"/>
      <c r="C9" s="11" t="s">
        <v>656</v>
      </c>
      <c r="D9" s="12">
        <f>D8-D7</f>
        <v>0</v>
      </c>
      <c r="E9" s="18"/>
      <c r="F9" s="19"/>
      <c r="G9" s="19"/>
      <c r="H9" s="20"/>
      <c r="I9" s="24"/>
    </row>
    <row r="10" ht="25.8" customHeight="true" spans="1:9">
      <c r="A10" s="9"/>
      <c r="B10" s="10"/>
      <c r="C10" s="11" t="s">
        <v>657</v>
      </c>
      <c r="D10" s="12">
        <f>IF(D7=0,0,D8/D7-1)*100</f>
        <v>0</v>
      </c>
      <c r="E10" s="18" t="s">
        <v>593</v>
      </c>
      <c r="F10" s="21">
        <v>0.5</v>
      </c>
      <c r="G10" s="21">
        <v>0.8</v>
      </c>
      <c r="H10" s="20"/>
      <c r="I10" s="24"/>
    </row>
    <row r="11" ht="25.8" customHeight="true" spans="1:9">
      <c r="A11" s="9" t="s">
        <v>658</v>
      </c>
      <c r="B11" s="9" t="s">
        <v>659</v>
      </c>
      <c r="C11" s="11" t="s">
        <v>599</v>
      </c>
      <c r="D11" s="12">
        <v>0</v>
      </c>
      <c r="E11" s="18"/>
      <c r="F11" s="19"/>
      <c r="G11" s="19"/>
      <c r="H11" s="20"/>
      <c r="I11" s="24"/>
    </row>
    <row r="12" ht="25.8" customHeight="true" spans="1:9">
      <c r="A12" s="9"/>
      <c r="B12" s="9"/>
      <c r="C12" s="11" t="s">
        <v>76</v>
      </c>
      <c r="D12" s="12">
        <v>0</v>
      </c>
      <c r="E12" s="18"/>
      <c r="F12" s="19"/>
      <c r="G12" s="19"/>
      <c r="H12" s="20"/>
      <c r="I12" s="24"/>
    </row>
    <row r="13" ht="25.8" customHeight="true" spans="1:9">
      <c r="A13" s="9"/>
      <c r="B13" s="9"/>
      <c r="C13" s="11" t="s">
        <v>656</v>
      </c>
      <c r="D13" s="12">
        <f>D12-D11</f>
        <v>0</v>
      </c>
      <c r="E13" s="18"/>
      <c r="F13" s="19"/>
      <c r="G13" s="19"/>
      <c r="H13" s="20"/>
      <c r="I13" s="24"/>
    </row>
    <row r="14" ht="25.8" customHeight="true" spans="1:9">
      <c r="A14" s="9"/>
      <c r="B14" s="9"/>
      <c r="C14" s="11" t="s">
        <v>657</v>
      </c>
      <c r="D14" s="12">
        <f>IF(D11=0,0,D12/D11-1)*100</f>
        <v>0</v>
      </c>
      <c r="E14" s="18" t="s">
        <v>593</v>
      </c>
      <c r="F14" s="21">
        <v>0.5</v>
      </c>
      <c r="G14" s="21">
        <v>0.8</v>
      </c>
      <c r="H14" s="20" t="s">
        <v>603</v>
      </c>
      <c r="I14" s="24" t="s">
        <v>631</v>
      </c>
    </row>
    <row r="15" ht="25.8" customHeight="true" spans="1:9">
      <c r="A15" s="9" t="s">
        <v>660</v>
      </c>
      <c r="B15" s="9" t="s">
        <v>661</v>
      </c>
      <c r="C15" s="11" t="s">
        <v>599</v>
      </c>
      <c r="D15" s="12">
        <v>0</v>
      </c>
      <c r="E15" s="18"/>
      <c r="F15" s="19"/>
      <c r="G15" s="19"/>
      <c r="H15" s="20"/>
      <c r="I15" s="24"/>
    </row>
    <row r="16" ht="25.8" customHeight="true" spans="1:9">
      <c r="A16" s="9"/>
      <c r="B16" s="9"/>
      <c r="C16" s="11" t="s">
        <v>76</v>
      </c>
      <c r="D16" s="12">
        <v>0</v>
      </c>
      <c r="E16" s="18"/>
      <c r="F16" s="19"/>
      <c r="G16" s="19"/>
      <c r="H16" s="20"/>
      <c r="I16" s="24"/>
    </row>
    <row r="17" ht="25.8" customHeight="true" spans="1:9">
      <c r="A17" s="9"/>
      <c r="B17" s="9"/>
      <c r="C17" s="11" t="s">
        <v>656</v>
      </c>
      <c r="D17" s="12">
        <f>D16-D15</f>
        <v>0</v>
      </c>
      <c r="E17" s="18"/>
      <c r="F17" s="19"/>
      <c r="G17" s="19"/>
      <c r="H17" s="20"/>
      <c r="I17" s="24"/>
    </row>
    <row r="18" ht="25.8" customHeight="true" spans="1:9">
      <c r="A18" s="9"/>
      <c r="B18" s="9"/>
      <c r="C18" s="11" t="s">
        <v>657</v>
      </c>
      <c r="D18" s="12">
        <f>IF(D15=0,0,D16/D15-1)*100</f>
        <v>0</v>
      </c>
      <c r="E18" s="18" t="s">
        <v>593</v>
      </c>
      <c r="F18" s="21">
        <v>0.5</v>
      </c>
      <c r="G18" s="21">
        <v>0.8</v>
      </c>
      <c r="H18" s="20"/>
      <c r="I18" s="24"/>
    </row>
    <row r="19" ht="25.8" customHeight="true" spans="1:9">
      <c r="A19" s="9" t="s">
        <v>662</v>
      </c>
      <c r="B19" s="10" t="s">
        <v>655</v>
      </c>
      <c r="C19" s="11" t="s">
        <v>599</v>
      </c>
      <c r="D19" s="12">
        <v>0</v>
      </c>
      <c r="E19" s="18"/>
      <c r="F19" s="19"/>
      <c r="G19" s="19"/>
      <c r="H19" s="20"/>
      <c r="I19" s="24"/>
    </row>
    <row r="20" ht="25.8" customHeight="true" spans="1:9">
      <c r="A20" s="9"/>
      <c r="B20" s="10"/>
      <c r="C20" s="11" t="s">
        <v>76</v>
      </c>
      <c r="D20" s="12">
        <v>0</v>
      </c>
      <c r="E20" s="18"/>
      <c r="F20" s="19"/>
      <c r="G20" s="19"/>
      <c r="H20" s="20"/>
      <c r="I20" s="24"/>
    </row>
    <row r="21" ht="25.8" customHeight="true" spans="1:9">
      <c r="A21" s="9"/>
      <c r="B21" s="10"/>
      <c r="C21" s="11" t="s">
        <v>656</v>
      </c>
      <c r="D21" s="12">
        <f>D20-D19</f>
        <v>0</v>
      </c>
      <c r="E21" s="18"/>
      <c r="F21" s="19"/>
      <c r="G21" s="19"/>
      <c r="H21" s="20"/>
      <c r="I21" s="24"/>
    </row>
    <row r="22" ht="25.8" customHeight="true" spans="1:9">
      <c r="A22" s="9"/>
      <c r="B22" s="10"/>
      <c r="C22" s="11" t="s">
        <v>657</v>
      </c>
      <c r="D22" s="12">
        <f>IF(D19=0,0,D20/D19-1)*100</f>
        <v>0</v>
      </c>
      <c r="E22" s="18"/>
      <c r="F22" s="19"/>
      <c r="G22" s="19"/>
      <c r="H22" s="20"/>
      <c r="I22" s="24"/>
    </row>
    <row r="23" ht="25.8" customHeight="true" spans="1:9">
      <c r="A23" s="9" t="s">
        <v>663</v>
      </c>
      <c r="B23" s="10" t="s">
        <v>655</v>
      </c>
      <c r="C23" s="11" t="s">
        <v>599</v>
      </c>
      <c r="D23" s="12">
        <v>0</v>
      </c>
      <c r="E23" s="18"/>
      <c r="F23" s="19"/>
      <c r="G23" s="19"/>
      <c r="H23" s="20"/>
      <c r="I23" s="24"/>
    </row>
    <row r="24" ht="25.8" customHeight="true" spans="1:9">
      <c r="A24" s="9"/>
      <c r="B24" s="10"/>
      <c r="C24" s="11" t="s">
        <v>76</v>
      </c>
      <c r="D24" s="12">
        <v>0</v>
      </c>
      <c r="E24" s="18"/>
      <c r="F24" s="19"/>
      <c r="G24" s="19"/>
      <c r="H24" s="20"/>
      <c r="I24" s="24"/>
    </row>
    <row r="25" ht="25.8" customHeight="true" spans="1:9">
      <c r="A25" s="9"/>
      <c r="B25" s="10"/>
      <c r="C25" s="11" t="s">
        <v>656</v>
      </c>
      <c r="D25" s="12">
        <f>D24-D23</f>
        <v>0</v>
      </c>
      <c r="E25" s="18"/>
      <c r="F25" s="19"/>
      <c r="G25" s="19"/>
      <c r="H25" s="20"/>
      <c r="I25" s="24"/>
    </row>
    <row r="26" ht="25.8" customHeight="true" spans="1:9">
      <c r="A26" s="9"/>
      <c r="B26" s="10"/>
      <c r="C26" s="11" t="s">
        <v>657</v>
      </c>
      <c r="D26" s="12">
        <f>IF(D23=0,0,D24/D23-1)*100</f>
        <v>0</v>
      </c>
      <c r="E26" s="18"/>
      <c r="F26" s="19"/>
      <c r="G26" s="19"/>
      <c r="H26" s="20"/>
      <c r="I26" s="24"/>
    </row>
    <row r="27" ht="25.8" customHeight="true" spans="1:9">
      <c r="A27" s="7" t="s">
        <v>664</v>
      </c>
      <c r="B27" s="7"/>
      <c r="C27" s="8"/>
      <c r="D27" s="13"/>
      <c r="E27" s="13"/>
      <c r="F27" s="13"/>
      <c r="G27" s="13"/>
      <c r="H27" s="17"/>
      <c r="I27" s="13"/>
    </row>
    <row r="28" ht="25.8" customHeight="true" spans="1:9">
      <c r="A28" s="9" t="s">
        <v>665</v>
      </c>
      <c r="B28" s="10" t="s">
        <v>655</v>
      </c>
      <c r="C28" s="11" t="s">
        <v>599</v>
      </c>
      <c r="D28" s="12">
        <v>0</v>
      </c>
      <c r="E28" s="18"/>
      <c r="F28" s="19"/>
      <c r="G28" s="19"/>
      <c r="H28" s="20"/>
      <c r="I28" s="24"/>
    </row>
    <row r="29" ht="25.8" customHeight="true" spans="1:9">
      <c r="A29" s="9"/>
      <c r="B29" s="10"/>
      <c r="C29" s="11" t="s">
        <v>76</v>
      </c>
      <c r="D29" s="12">
        <v>0</v>
      </c>
      <c r="E29" s="18"/>
      <c r="F29" s="19"/>
      <c r="G29" s="19"/>
      <c r="H29" s="20"/>
      <c r="I29" s="24"/>
    </row>
    <row r="30" ht="25.8" customHeight="true" spans="1:9">
      <c r="A30" s="9"/>
      <c r="B30" s="10"/>
      <c r="C30" s="11" t="s">
        <v>656</v>
      </c>
      <c r="D30" s="12">
        <f>D29-D28</f>
        <v>0</v>
      </c>
      <c r="E30" s="18"/>
      <c r="F30" s="19"/>
      <c r="G30" s="19"/>
      <c r="H30" s="20"/>
      <c r="I30" s="24"/>
    </row>
    <row r="31" ht="25.8" customHeight="true" spans="1:9">
      <c r="A31" s="9"/>
      <c r="B31" s="10"/>
      <c r="C31" s="11" t="s">
        <v>657</v>
      </c>
      <c r="D31" s="12">
        <f>IF(D28=0,0,D29/D28-1)*100</f>
        <v>0</v>
      </c>
      <c r="E31" s="18"/>
      <c r="F31" s="19"/>
      <c r="G31" s="19"/>
      <c r="H31" s="20"/>
      <c r="I31" s="24"/>
    </row>
    <row r="32" ht="25.8" customHeight="true" spans="1:9">
      <c r="A32" s="9" t="s">
        <v>666</v>
      </c>
      <c r="B32" s="10" t="s">
        <v>655</v>
      </c>
      <c r="C32" s="11" t="s">
        <v>599</v>
      </c>
      <c r="D32" s="12">
        <v>0</v>
      </c>
      <c r="E32" s="18"/>
      <c r="F32" s="19"/>
      <c r="G32" s="19"/>
      <c r="H32" s="20"/>
      <c r="I32" s="24"/>
    </row>
    <row r="33" ht="25.8" customHeight="true" spans="1:9">
      <c r="A33" s="9"/>
      <c r="B33" s="10"/>
      <c r="C33" s="11" t="s">
        <v>76</v>
      </c>
      <c r="D33" s="12">
        <v>0</v>
      </c>
      <c r="E33" s="18"/>
      <c r="F33" s="19"/>
      <c r="G33" s="19"/>
      <c r="H33" s="20"/>
      <c r="I33" s="24"/>
    </row>
    <row r="34" ht="25.8" customHeight="true" spans="1:9">
      <c r="A34" s="9"/>
      <c r="B34" s="10"/>
      <c r="C34" s="11" t="s">
        <v>656</v>
      </c>
      <c r="D34" s="12">
        <f>D33-D32</f>
        <v>0</v>
      </c>
      <c r="E34" s="18"/>
      <c r="F34" s="19"/>
      <c r="G34" s="19"/>
      <c r="H34" s="20"/>
      <c r="I34" s="24"/>
    </row>
    <row r="35" ht="25.8" customHeight="true" spans="1:9">
      <c r="A35" s="9"/>
      <c r="B35" s="10"/>
      <c r="C35" s="11" t="s">
        <v>657</v>
      </c>
      <c r="D35" s="12">
        <f>IF(D32=0,0,D33/D32-1)*100</f>
        <v>0</v>
      </c>
      <c r="E35" s="18"/>
      <c r="F35" s="19"/>
      <c r="G35" s="19"/>
      <c r="H35" s="20"/>
      <c r="I35" s="24"/>
    </row>
    <row r="36" ht="25.8" customHeight="true" spans="1:9">
      <c r="A36" s="9" t="s">
        <v>667</v>
      </c>
      <c r="B36" s="10" t="s">
        <v>655</v>
      </c>
      <c r="C36" s="11" t="s">
        <v>599</v>
      </c>
      <c r="D36" s="12">
        <v>0</v>
      </c>
      <c r="E36" s="18"/>
      <c r="F36" s="19"/>
      <c r="G36" s="19"/>
      <c r="H36" s="20"/>
      <c r="I36" s="24"/>
    </row>
    <row r="37" ht="25.8" customHeight="true" spans="1:9">
      <c r="A37" s="9"/>
      <c r="B37" s="10"/>
      <c r="C37" s="11" t="s">
        <v>76</v>
      </c>
      <c r="D37" s="12">
        <v>0</v>
      </c>
      <c r="E37" s="18"/>
      <c r="F37" s="19"/>
      <c r="G37" s="19"/>
      <c r="H37" s="20"/>
      <c r="I37" s="24"/>
    </row>
    <row r="38" ht="25.8" customHeight="true" spans="1:9">
      <c r="A38" s="9"/>
      <c r="B38" s="10"/>
      <c r="C38" s="11" t="s">
        <v>656</v>
      </c>
      <c r="D38" s="12">
        <f>D37-D36</f>
        <v>0</v>
      </c>
      <c r="E38" s="18"/>
      <c r="F38" s="19"/>
      <c r="G38" s="19"/>
      <c r="H38" s="20"/>
      <c r="I38" s="24"/>
    </row>
    <row r="39" ht="25.8" customHeight="true" spans="1:9">
      <c r="A39" s="9"/>
      <c r="B39" s="10"/>
      <c r="C39" s="11" t="s">
        <v>657</v>
      </c>
      <c r="D39" s="12">
        <f>IF(D36=0,0,D37/D36-1)*100</f>
        <v>0</v>
      </c>
      <c r="E39" s="18"/>
      <c r="F39" s="19"/>
      <c r="G39" s="19"/>
      <c r="H39" s="20"/>
      <c r="I39" s="24"/>
    </row>
    <row r="40" ht="25.8" customHeight="true" spans="1:9">
      <c r="A40" s="9" t="s">
        <v>668</v>
      </c>
      <c r="B40" s="10" t="s">
        <v>655</v>
      </c>
      <c r="C40" s="11" t="s">
        <v>599</v>
      </c>
      <c r="D40" s="12">
        <v>0</v>
      </c>
      <c r="E40" s="18"/>
      <c r="F40" s="19"/>
      <c r="G40" s="19"/>
      <c r="H40" s="20"/>
      <c r="I40" s="24"/>
    </row>
    <row r="41" ht="25.8" customHeight="true" spans="1:9">
      <c r="A41" s="9"/>
      <c r="B41" s="10"/>
      <c r="C41" s="11" t="s">
        <v>76</v>
      </c>
      <c r="D41" s="12">
        <v>0</v>
      </c>
      <c r="E41" s="18"/>
      <c r="F41" s="19"/>
      <c r="G41" s="19"/>
      <c r="H41" s="20"/>
      <c r="I41" s="24"/>
    </row>
    <row r="42" ht="25.8" customHeight="true" spans="1:9">
      <c r="A42" s="9"/>
      <c r="B42" s="10"/>
      <c r="C42" s="11" t="s">
        <v>656</v>
      </c>
      <c r="D42" s="12">
        <f>D41-D40</f>
        <v>0</v>
      </c>
      <c r="E42" s="18"/>
      <c r="F42" s="19"/>
      <c r="G42" s="19"/>
      <c r="H42" s="20"/>
      <c r="I42" s="24"/>
    </row>
    <row r="43" ht="25.8" customHeight="true" spans="1:9">
      <c r="A43" s="9"/>
      <c r="B43" s="10"/>
      <c r="C43" s="11" t="s">
        <v>657</v>
      </c>
      <c r="D43" s="12">
        <f>IF(D40=0,0,D41/D40-1)*100</f>
        <v>0</v>
      </c>
      <c r="E43" s="18"/>
      <c r="F43" s="19"/>
      <c r="G43" s="19"/>
      <c r="H43" s="20"/>
      <c r="I43" s="24"/>
    </row>
    <row r="44" ht="25.8" customHeight="true" spans="1:9">
      <c r="A44" s="9" t="s">
        <v>669</v>
      </c>
      <c r="B44" s="9" t="s">
        <v>670</v>
      </c>
      <c r="C44" s="11" t="s">
        <v>599</v>
      </c>
      <c r="D44" s="12">
        <f>IF(D28=0,0,D40/D28*100-100)</f>
        <v>0</v>
      </c>
      <c r="E44" s="18"/>
      <c r="F44" s="19"/>
      <c r="G44" s="19"/>
      <c r="H44" s="20"/>
      <c r="I44" s="24"/>
    </row>
    <row r="45" ht="25.8" customHeight="true" spans="1:9">
      <c r="A45" s="9"/>
      <c r="B45" s="9"/>
      <c r="C45" s="11" t="s">
        <v>76</v>
      </c>
      <c r="D45" s="12">
        <f>IF(D29=0,0,D41/D29*100-100)</f>
        <v>0</v>
      </c>
      <c r="E45" s="18"/>
      <c r="F45" s="19"/>
      <c r="G45" s="19"/>
      <c r="H45" s="20"/>
      <c r="I45" s="24"/>
    </row>
    <row r="46" ht="25.8" customHeight="true" spans="1:9">
      <c r="A46" s="9"/>
      <c r="B46" s="9"/>
      <c r="C46" s="11" t="s">
        <v>656</v>
      </c>
      <c r="D46" s="12">
        <f>D45-D44</f>
        <v>0</v>
      </c>
      <c r="E46" s="18" t="s">
        <v>593</v>
      </c>
      <c r="F46" s="19"/>
      <c r="G46" s="21">
        <v>0</v>
      </c>
      <c r="H46" s="20"/>
      <c r="I46" s="24"/>
    </row>
    <row r="47" ht="25.8" customHeight="true" spans="1:9">
      <c r="A47" s="9" t="s">
        <v>671</v>
      </c>
      <c r="B47" s="9" t="s">
        <v>672</v>
      </c>
      <c r="C47" s="11" t="s">
        <v>599</v>
      </c>
      <c r="D47" s="12">
        <f>IF(D28=0,0,D32/D28*100)</f>
        <v>0</v>
      </c>
      <c r="E47" s="18"/>
      <c r="F47" s="19"/>
      <c r="G47" s="19"/>
      <c r="H47" s="20"/>
      <c r="I47" s="24"/>
    </row>
    <row r="48" ht="25.8" customHeight="true" spans="1:9">
      <c r="A48" s="9"/>
      <c r="B48" s="9"/>
      <c r="C48" s="11" t="s">
        <v>76</v>
      </c>
      <c r="D48" s="12">
        <f>IF(D29=0,0,D33/D29*100)</f>
        <v>0</v>
      </c>
      <c r="E48" s="18"/>
      <c r="F48" s="19"/>
      <c r="G48" s="19"/>
      <c r="H48" s="20"/>
      <c r="I48" s="24"/>
    </row>
    <row r="49" ht="25.8" customHeight="true" spans="1:9">
      <c r="A49" s="9"/>
      <c r="B49" s="9"/>
      <c r="C49" s="11" t="s">
        <v>673</v>
      </c>
      <c r="D49" s="12">
        <f>IF(D47=0,0,(D48-D47)/D47*100)</f>
        <v>0</v>
      </c>
      <c r="E49" s="18" t="s">
        <v>593</v>
      </c>
      <c r="F49" s="21">
        <v>-0.4</v>
      </c>
      <c r="G49" s="21">
        <v>0</v>
      </c>
      <c r="H49" s="20"/>
      <c r="I49" s="24"/>
    </row>
    <row r="50" ht="25.8" customHeight="true" spans="1:9">
      <c r="A50" s="7" t="s">
        <v>674</v>
      </c>
      <c r="B50" s="7"/>
      <c r="C50" s="8"/>
      <c r="D50" s="13"/>
      <c r="E50" s="13"/>
      <c r="F50" s="13"/>
      <c r="G50" s="13"/>
      <c r="H50" s="17"/>
      <c r="I50" s="25"/>
    </row>
    <row r="51" ht="25.8" customHeight="true" spans="1:9">
      <c r="A51" s="9" t="s">
        <v>675</v>
      </c>
      <c r="B51" s="10" t="s">
        <v>655</v>
      </c>
      <c r="C51" s="11" t="s">
        <v>599</v>
      </c>
      <c r="D51" s="12">
        <v>0</v>
      </c>
      <c r="E51" s="18"/>
      <c r="F51" s="19"/>
      <c r="G51" s="19"/>
      <c r="H51" s="20"/>
      <c r="I51" s="24"/>
    </row>
    <row r="52" ht="25.8" customHeight="true" spans="1:9">
      <c r="A52" s="9"/>
      <c r="B52" s="10"/>
      <c r="C52" s="11" t="s">
        <v>76</v>
      </c>
      <c r="D52" s="12">
        <v>0</v>
      </c>
      <c r="E52" s="18"/>
      <c r="F52" s="19"/>
      <c r="G52" s="19"/>
      <c r="H52" s="20"/>
      <c r="I52" s="24"/>
    </row>
    <row r="53" ht="25.8" customHeight="true" spans="1:9">
      <c r="A53" s="9"/>
      <c r="B53" s="10"/>
      <c r="C53" s="11" t="s">
        <v>656</v>
      </c>
      <c r="D53" s="12">
        <f>D52-D51</f>
        <v>0</v>
      </c>
      <c r="E53" s="18"/>
      <c r="F53" s="19"/>
      <c r="G53" s="19"/>
      <c r="H53" s="20"/>
      <c r="I53" s="24"/>
    </row>
    <row r="54" ht="25.8" customHeight="true" spans="1:9">
      <c r="A54" s="9"/>
      <c r="B54" s="10"/>
      <c r="C54" s="11" t="s">
        <v>657</v>
      </c>
      <c r="D54" s="12">
        <f>IF(D51=0,0,D52/D51-1)*100</f>
        <v>0</v>
      </c>
      <c r="E54" s="18"/>
      <c r="F54" s="19"/>
      <c r="G54" s="19"/>
      <c r="H54" s="20"/>
      <c r="I54" s="24"/>
    </row>
    <row r="55" ht="25.8" customHeight="true" spans="1:9">
      <c r="A55" s="9" t="s">
        <v>676</v>
      </c>
      <c r="B55" s="10" t="s">
        <v>655</v>
      </c>
      <c r="C55" s="11" t="s">
        <v>599</v>
      </c>
      <c r="D55" s="12">
        <v>0</v>
      </c>
      <c r="E55" s="18"/>
      <c r="F55" s="19"/>
      <c r="G55" s="19"/>
      <c r="H55" s="20"/>
      <c r="I55" s="24"/>
    </row>
    <row r="56" ht="25.8" customHeight="true" spans="1:9">
      <c r="A56" s="9"/>
      <c r="B56" s="10"/>
      <c r="C56" s="11" t="s">
        <v>76</v>
      </c>
      <c r="D56" s="12">
        <v>0</v>
      </c>
      <c r="E56" s="18"/>
      <c r="F56" s="19"/>
      <c r="G56" s="19"/>
      <c r="H56" s="20"/>
      <c r="I56" s="24"/>
    </row>
    <row r="57" ht="25.8" customHeight="true" spans="1:9">
      <c r="A57" s="9"/>
      <c r="B57" s="10"/>
      <c r="C57" s="11" t="s">
        <v>656</v>
      </c>
      <c r="D57" s="12">
        <f>D56-D55</f>
        <v>0</v>
      </c>
      <c r="E57" s="18"/>
      <c r="F57" s="19"/>
      <c r="G57" s="19"/>
      <c r="H57" s="20"/>
      <c r="I57" s="24"/>
    </row>
    <row r="58" ht="25.8" customHeight="true" spans="1:9">
      <c r="A58" s="9"/>
      <c r="B58" s="10"/>
      <c r="C58" s="11" t="s">
        <v>657</v>
      </c>
      <c r="D58" s="12">
        <f>IF(D55=0,0,D56/D55-1)*100</f>
        <v>0</v>
      </c>
      <c r="E58" s="18"/>
      <c r="F58" s="19"/>
      <c r="G58" s="19"/>
      <c r="H58" s="20"/>
      <c r="I58" s="24"/>
    </row>
    <row r="59" ht="25.8" customHeight="true" spans="1:9">
      <c r="A59" s="9" t="s">
        <v>677</v>
      </c>
      <c r="B59" s="9" t="s">
        <v>678</v>
      </c>
      <c r="C59" s="11" t="s">
        <v>599</v>
      </c>
      <c r="D59" s="12">
        <v>0</v>
      </c>
      <c r="E59" s="18"/>
      <c r="F59" s="19"/>
      <c r="G59" s="19"/>
      <c r="H59" s="20"/>
      <c r="I59" s="24"/>
    </row>
    <row r="60" ht="25.8" customHeight="true" spans="1:9">
      <c r="A60" s="9"/>
      <c r="B60" s="9"/>
      <c r="C60" s="11" t="s">
        <v>76</v>
      </c>
      <c r="D60" s="12">
        <v>0</v>
      </c>
      <c r="E60" s="18"/>
      <c r="F60" s="19"/>
      <c r="G60" s="19"/>
      <c r="H60" s="20"/>
      <c r="I60" s="24"/>
    </row>
    <row r="61" ht="25.8" customHeight="true" spans="1:9">
      <c r="A61" s="9"/>
      <c r="B61" s="9"/>
      <c r="C61" s="11" t="s">
        <v>656</v>
      </c>
      <c r="D61" s="12">
        <f>D60-D59</f>
        <v>0</v>
      </c>
      <c r="E61" s="18"/>
      <c r="F61" s="19"/>
      <c r="G61" s="19"/>
      <c r="H61" s="20"/>
      <c r="I61" s="24"/>
    </row>
    <row r="62" ht="25.8" customHeight="true" spans="1:9">
      <c r="A62" s="9" t="s">
        <v>679</v>
      </c>
      <c r="B62" s="9" t="s">
        <v>680</v>
      </c>
      <c r="C62" s="11" t="s">
        <v>599</v>
      </c>
      <c r="D62" s="12">
        <v>0</v>
      </c>
      <c r="E62" s="18" t="s">
        <v>593</v>
      </c>
      <c r="F62" s="21">
        <v>0.011</v>
      </c>
      <c r="G62" s="21">
        <v>0.03</v>
      </c>
      <c r="H62" s="20" t="s">
        <v>603</v>
      </c>
      <c r="I62" s="24" t="s">
        <v>681</v>
      </c>
    </row>
    <row r="63" ht="25.8" customHeight="true" spans="1:9">
      <c r="A63" s="9"/>
      <c r="B63" s="9"/>
      <c r="C63" s="11" t="s">
        <v>76</v>
      </c>
      <c r="D63" s="12">
        <v>0</v>
      </c>
      <c r="E63" s="18" t="s">
        <v>593</v>
      </c>
      <c r="F63" s="21">
        <v>0.011</v>
      </c>
      <c r="G63" s="21">
        <v>0.03</v>
      </c>
      <c r="H63" s="20" t="s">
        <v>603</v>
      </c>
      <c r="I63" s="24"/>
    </row>
    <row r="64" ht="25.8" customHeight="true" spans="1:9">
      <c r="A64" s="9"/>
      <c r="B64" s="9"/>
      <c r="C64" s="11" t="s">
        <v>656</v>
      </c>
      <c r="D64" s="12">
        <f>D63-D62</f>
        <v>0</v>
      </c>
      <c r="E64" s="18"/>
      <c r="F64" s="19"/>
      <c r="G64" s="19"/>
      <c r="H64" s="20"/>
      <c r="I64" s="24"/>
    </row>
    <row r="65" ht="25.8" customHeight="true" spans="1:9">
      <c r="A65" s="9" t="s">
        <v>682</v>
      </c>
      <c r="B65" s="10" t="s">
        <v>655</v>
      </c>
      <c r="C65" s="11" t="s">
        <v>599</v>
      </c>
      <c r="D65" s="12">
        <v>0</v>
      </c>
      <c r="E65" s="18"/>
      <c r="F65" s="19"/>
      <c r="G65" s="19"/>
      <c r="H65" s="20"/>
      <c r="I65" s="24"/>
    </row>
    <row r="66" ht="25.8" customHeight="true" spans="1:9">
      <c r="A66" s="9"/>
      <c r="B66" s="10"/>
      <c r="C66" s="11" t="s">
        <v>76</v>
      </c>
      <c r="D66" s="12">
        <v>0</v>
      </c>
      <c r="E66" s="18"/>
      <c r="F66" s="19"/>
      <c r="G66" s="19"/>
      <c r="H66" s="20"/>
      <c r="I66" s="24"/>
    </row>
    <row r="67" ht="25.8" customHeight="true" spans="1:9">
      <c r="A67" s="9"/>
      <c r="B67" s="10"/>
      <c r="C67" s="11" t="s">
        <v>656</v>
      </c>
      <c r="D67" s="12">
        <f>D66-D65</f>
        <v>0</v>
      </c>
      <c r="E67" s="18"/>
      <c r="F67" s="19"/>
      <c r="G67" s="19"/>
      <c r="H67" s="20"/>
      <c r="I67" s="24"/>
    </row>
    <row r="68" ht="25.8" customHeight="true" spans="1:9">
      <c r="A68" s="9"/>
      <c r="B68" s="10"/>
      <c r="C68" s="11" t="s">
        <v>657</v>
      </c>
      <c r="D68" s="12">
        <f>IF(D65=0,0,D66/D65-1)*100</f>
        <v>0</v>
      </c>
      <c r="E68" s="18"/>
      <c r="F68" s="19"/>
      <c r="G68" s="19"/>
      <c r="H68" s="20"/>
      <c r="I68" s="24"/>
    </row>
    <row r="69" ht="25.8" customHeight="true" spans="1:9">
      <c r="A69" s="9" t="s">
        <v>683</v>
      </c>
      <c r="B69" s="10" t="s">
        <v>684</v>
      </c>
      <c r="C69" s="11" t="s">
        <v>599</v>
      </c>
      <c r="D69" s="12">
        <v>0</v>
      </c>
      <c r="E69" s="18"/>
      <c r="F69" s="18"/>
      <c r="G69" s="18"/>
      <c r="H69" s="20"/>
      <c r="I69" s="24"/>
    </row>
    <row r="70" ht="25.8" customHeight="true" spans="1:9">
      <c r="A70" s="9"/>
      <c r="B70" s="10"/>
      <c r="C70" s="11" t="s">
        <v>76</v>
      </c>
      <c r="D70" s="12">
        <v>0</v>
      </c>
      <c r="E70" s="18"/>
      <c r="F70" s="18"/>
      <c r="G70" s="18"/>
      <c r="H70" s="20"/>
      <c r="I70" s="24"/>
    </row>
    <row r="71" ht="25.8" customHeight="true" spans="1:9">
      <c r="A71" s="9"/>
      <c r="B71" s="10"/>
      <c r="C71" s="11" t="s">
        <v>656</v>
      </c>
      <c r="D71" s="12">
        <f>D70-D69</f>
        <v>0</v>
      </c>
      <c r="E71" s="18"/>
      <c r="F71" s="18"/>
      <c r="G71" s="18"/>
      <c r="H71" s="20"/>
      <c r="I71" s="24"/>
    </row>
    <row r="72" ht="25.8" customHeight="true" spans="1:9">
      <c r="A72" s="9"/>
      <c r="B72" s="10"/>
      <c r="C72" s="11" t="s">
        <v>657</v>
      </c>
      <c r="D72" s="12">
        <f>IF(D69=0,0,D70/D69-1)*100</f>
        <v>0</v>
      </c>
      <c r="E72" s="18"/>
      <c r="F72" s="18"/>
      <c r="G72" s="18"/>
      <c r="H72" s="20"/>
      <c r="I72" s="24"/>
    </row>
    <row r="73" ht="25.8" customHeight="true" spans="1:9">
      <c r="A73" s="9" t="s">
        <v>685</v>
      </c>
      <c r="B73" s="9" t="s">
        <v>686</v>
      </c>
      <c r="C73" s="11" t="s">
        <v>599</v>
      </c>
      <c r="D73" s="12">
        <v>0</v>
      </c>
      <c r="E73" s="18" t="s">
        <v>593</v>
      </c>
      <c r="F73" s="21">
        <v>0</v>
      </c>
      <c r="G73" s="21">
        <v>0</v>
      </c>
      <c r="H73" s="20" t="s">
        <v>603</v>
      </c>
      <c r="I73" s="24" t="s">
        <v>687</v>
      </c>
    </row>
    <row r="74" ht="25.8" customHeight="true" spans="1:9">
      <c r="A74" s="9"/>
      <c r="B74" s="9"/>
      <c r="C74" s="11" t="s">
        <v>76</v>
      </c>
      <c r="D74" s="12">
        <v>0</v>
      </c>
      <c r="E74" s="18" t="s">
        <v>593</v>
      </c>
      <c r="F74" s="21">
        <v>0</v>
      </c>
      <c r="G74" s="21">
        <v>0</v>
      </c>
      <c r="H74" s="20" t="s">
        <v>603</v>
      </c>
      <c r="I74" s="24"/>
    </row>
    <row r="75" ht="25.8" customHeight="true" spans="1:9">
      <c r="A75" s="9"/>
      <c r="B75" s="9"/>
      <c r="C75" s="11" t="s">
        <v>656</v>
      </c>
      <c r="D75" s="12">
        <f>D74-D73</f>
        <v>0</v>
      </c>
      <c r="E75" s="18"/>
      <c r="F75" s="19"/>
      <c r="G75" s="19"/>
      <c r="H75" s="20"/>
      <c r="I75" s="24"/>
    </row>
    <row r="76" ht="25.8" customHeight="true" spans="1:9">
      <c r="A76" s="9"/>
      <c r="B76" s="9"/>
      <c r="C76" s="11" t="s">
        <v>657</v>
      </c>
      <c r="D76" s="12">
        <f>IF(D73=0,0,D74/D73-1)*100</f>
        <v>0</v>
      </c>
      <c r="E76" s="18"/>
      <c r="F76" s="27"/>
      <c r="G76" s="27"/>
      <c r="H76" s="20"/>
      <c r="I76" s="24"/>
    </row>
    <row r="77" ht="25.8" customHeight="true" spans="1:9">
      <c r="A77" s="9" t="s">
        <v>688</v>
      </c>
      <c r="B77" s="10" t="s">
        <v>655</v>
      </c>
      <c r="C77" s="11" t="s">
        <v>599</v>
      </c>
      <c r="D77" s="12">
        <v>0</v>
      </c>
      <c r="E77" s="18"/>
      <c r="F77" s="27"/>
      <c r="G77" s="27"/>
      <c r="H77" s="20"/>
      <c r="I77" s="24"/>
    </row>
    <row r="78" ht="25.8" customHeight="true" spans="1:9">
      <c r="A78" s="9"/>
      <c r="B78" s="10"/>
      <c r="C78" s="11" t="s">
        <v>76</v>
      </c>
      <c r="D78" s="12">
        <v>0</v>
      </c>
      <c r="E78" s="18"/>
      <c r="F78" s="19"/>
      <c r="G78" s="19"/>
      <c r="H78" s="20"/>
      <c r="I78" s="24"/>
    </row>
    <row r="79" ht="25.8" customHeight="true" spans="1:9">
      <c r="A79" s="9"/>
      <c r="B79" s="10"/>
      <c r="C79" s="11" t="s">
        <v>656</v>
      </c>
      <c r="D79" s="12">
        <f>D78-D77</f>
        <v>0</v>
      </c>
      <c r="E79" s="18"/>
      <c r="F79" s="19"/>
      <c r="G79" s="19"/>
      <c r="H79" s="20"/>
      <c r="I79" s="24"/>
    </row>
    <row r="80" ht="25.8" customHeight="true" spans="1:9">
      <c r="A80" s="9"/>
      <c r="B80" s="10"/>
      <c r="C80" s="11" t="s">
        <v>657</v>
      </c>
      <c r="D80" s="12">
        <f>IF(D77=0,0,D78/D77-1)*100</f>
        <v>0</v>
      </c>
      <c r="E80" s="18"/>
      <c r="F80" s="19"/>
      <c r="G80" s="19"/>
      <c r="H80" s="20"/>
      <c r="I80" s="24"/>
    </row>
    <row r="81" ht="25.8" customHeight="true" spans="1:9">
      <c r="A81" s="7" t="s">
        <v>689</v>
      </c>
      <c r="B81" s="7"/>
      <c r="C81" s="8"/>
      <c r="D81" s="13"/>
      <c r="E81" s="13"/>
      <c r="F81" s="13"/>
      <c r="G81" s="13"/>
      <c r="H81" s="17"/>
      <c r="I81" s="13"/>
    </row>
    <row r="82" ht="25.8" customHeight="true" spans="1:9">
      <c r="A82" s="9" t="s">
        <v>690</v>
      </c>
      <c r="B82" s="10" t="s">
        <v>655</v>
      </c>
      <c r="C82" s="11" t="s">
        <v>599</v>
      </c>
      <c r="D82" s="12">
        <v>0</v>
      </c>
      <c r="E82" s="18"/>
      <c r="F82" s="19"/>
      <c r="G82" s="19"/>
      <c r="H82" s="20"/>
      <c r="I82" s="24"/>
    </row>
    <row r="83" ht="25.8" customHeight="true" spans="1:9">
      <c r="A83" s="9"/>
      <c r="B83" s="10"/>
      <c r="C83" s="11" t="s">
        <v>76</v>
      </c>
      <c r="D83" s="12">
        <v>0</v>
      </c>
      <c r="E83" s="18"/>
      <c r="F83" s="19"/>
      <c r="G83" s="19"/>
      <c r="H83" s="20"/>
      <c r="I83" s="24"/>
    </row>
    <row r="84" ht="25.8" customHeight="true" spans="1:9">
      <c r="A84" s="9"/>
      <c r="B84" s="10"/>
      <c r="C84" s="11" t="s">
        <v>656</v>
      </c>
      <c r="D84" s="12">
        <f>D83-D82</f>
        <v>0</v>
      </c>
      <c r="E84" s="18"/>
      <c r="F84" s="19"/>
      <c r="G84" s="19"/>
      <c r="H84" s="20"/>
      <c r="I84" s="24"/>
    </row>
    <row r="85" ht="25.8" customHeight="true" spans="1:9">
      <c r="A85" s="9"/>
      <c r="B85" s="10"/>
      <c r="C85" s="11" t="s">
        <v>657</v>
      </c>
      <c r="D85" s="12">
        <f>IF(D82=0,0,D83/D82-1)*100</f>
        <v>0</v>
      </c>
      <c r="E85" s="18" t="s">
        <v>593</v>
      </c>
      <c r="F85" s="21">
        <v>0.06</v>
      </c>
      <c r="G85" s="21">
        <v>0.12</v>
      </c>
      <c r="H85" s="20" t="s">
        <v>594</v>
      </c>
      <c r="I85" s="24"/>
    </row>
    <row r="86" ht="25.8" customHeight="true" spans="1:9">
      <c r="A86" s="9" t="s">
        <v>691</v>
      </c>
      <c r="B86" s="9" t="s">
        <v>692</v>
      </c>
      <c r="C86" s="11" t="s">
        <v>599</v>
      </c>
      <c r="D86" s="12">
        <v>0</v>
      </c>
      <c r="E86" s="18"/>
      <c r="F86" s="19"/>
      <c r="G86" s="19"/>
      <c r="H86" s="20"/>
      <c r="I86" s="24"/>
    </row>
    <row r="87" ht="25.8" customHeight="true" spans="1:9">
      <c r="A87" s="9"/>
      <c r="B87" s="9"/>
      <c r="C87" s="11" t="s">
        <v>76</v>
      </c>
      <c r="D87" s="12">
        <v>0</v>
      </c>
      <c r="E87" s="18"/>
      <c r="F87" s="19"/>
      <c r="G87" s="19"/>
      <c r="H87" s="20"/>
      <c r="I87" s="24"/>
    </row>
    <row r="88" ht="25.8" customHeight="true" spans="1:9">
      <c r="A88" s="9"/>
      <c r="B88" s="9"/>
      <c r="C88" s="11" t="s">
        <v>656</v>
      </c>
      <c r="D88" s="12">
        <f>D87-D86</f>
        <v>0</v>
      </c>
      <c r="E88" s="18"/>
      <c r="F88" s="19"/>
      <c r="G88" s="19"/>
      <c r="H88" s="20"/>
      <c r="I88" s="24"/>
    </row>
    <row r="89" ht="25.8" customHeight="true" spans="1:9">
      <c r="A89" s="9"/>
      <c r="B89" s="9"/>
      <c r="C89" s="11" t="s">
        <v>657</v>
      </c>
      <c r="D89" s="12">
        <f>IF(D86=0,0,D87/D86-1)*100</f>
        <v>0</v>
      </c>
      <c r="E89" s="18" t="s">
        <v>593</v>
      </c>
      <c r="F89" s="21" t="s">
        <v>644</v>
      </c>
      <c r="G89" s="21" t="s">
        <v>693</v>
      </c>
      <c r="H89" s="20" t="s">
        <v>603</v>
      </c>
      <c r="I89" s="24"/>
    </row>
    <row r="90" ht="25.8" customHeight="true" spans="1:9">
      <c r="A90" s="9" t="s">
        <v>694</v>
      </c>
      <c r="B90" s="10" t="s">
        <v>695</v>
      </c>
      <c r="C90" s="11" t="s">
        <v>599</v>
      </c>
      <c r="D90" s="12">
        <v>0</v>
      </c>
      <c r="E90" s="18" t="s">
        <v>593</v>
      </c>
      <c r="F90" s="19">
        <v>0</v>
      </c>
      <c r="G90" s="19">
        <v>0</v>
      </c>
      <c r="H90" s="20" t="s">
        <v>603</v>
      </c>
      <c r="I90" s="24"/>
    </row>
    <row r="91" ht="25.8" customHeight="true" spans="1:9">
      <c r="A91" s="9"/>
      <c r="B91" s="10"/>
      <c r="C91" s="11" t="s">
        <v>76</v>
      </c>
      <c r="D91" s="12">
        <v>0</v>
      </c>
      <c r="E91" s="18" t="s">
        <v>593</v>
      </c>
      <c r="F91" s="19">
        <v>0</v>
      </c>
      <c r="G91" s="19">
        <v>0</v>
      </c>
      <c r="H91" s="20" t="s">
        <v>603</v>
      </c>
      <c r="I91" s="24"/>
    </row>
    <row r="92" ht="25.8" customHeight="true" spans="1:9">
      <c r="A92" s="9"/>
      <c r="B92" s="10"/>
      <c r="C92" s="11" t="s">
        <v>656</v>
      </c>
      <c r="D92" s="12">
        <f>D91-D90</f>
        <v>0</v>
      </c>
      <c r="E92" s="18"/>
      <c r="F92" s="19"/>
      <c r="G92" s="19"/>
      <c r="H92" s="20"/>
      <c r="I92" s="24"/>
    </row>
    <row r="93" ht="25.8" customHeight="true" spans="1:9">
      <c r="A93" s="9"/>
      <c r="B93" s="10"/>
      <c r="C93" s="11" t="s">
        <v>657</v>
      </c>
      <c r="D93" s="12">
        <f>IF(D90=0,0,D91/D90-1)*100</f>
        <v>0</v>
      </c>
      <c r="E93" s="18"/>
      <c r="F93" s="19"/>
      <c r="G93" s="19"/>
      <c r="H93" s="20"/>
      <c r="I93" s="24"/>
    </row>
    <row r="94" ht="25.8" customHeight="true" spans="1:9">
      <c r="A94" s="9" t="s">
        <v>696</v>
      </c>
      <c r="B94" s="10" t="s">
        <v>655</v>
      </c>
      <c r="C94" s="11" t="s">
        <v>599</v>
      </c>
      <c r="D94" s="12">
        <v>0</v>
      </c>
      <c r="E94" s="18"/>
      <c r="F94" s="19"/>
      <c r="G94" s="19"/>
      <c r="H94" s="20"/>
      <c r="I94" s="24"/>
    </row>
    <row r="95" ht="25.8" customHeight="true" spans="1:9">
      <c r="A95" s="9"/>
      <c r="B95" s="10"/>
      <c r="C95" s="11" t="s">
        <v>76</v>
      </c>
      <c r="D95" s="12">
        <v>0</v>
      </c>
      <c r="E95" s="18"/>
      <c r="F95" s="19"/>
      <c r="G95" s="19"/>
      <c r="H95" s="20"/>
      <c r="I95" s="24"/>
    </row>
    <row r="96" ht="25.8" customHeight="true" spans="1:9">
      <c r="A96" s="9"/>
      <c r="B96" s="10"/>
      <c r="C96" s="11" t="s">
        <v>656</v>
      </c>
      <c r="D96" s="12">
        <f>D95-D94</f>
        <v>0</v>
      </c>
      <c r="E96" s="18"/>
      <c r="F96" s="19"/>
      <c r="G96" s="19"/>
      <c r="H96" s="20"/>
      <c r="I96" s="24"/>
    </row>
    <row r="97" ht="25.8" customHeight="true" spans="1:9">
      <c r="A97" s="9"/>
      <c r="B97" s="10"/>
      <c r="C97" s="11" t="s">
        <v>657</v>
      </c>
      <c r="D97" s="12">
        <f>IF(D94=0,0,D95/D94-1)*100</f>
        <v>0</v>
      </c>
      <c r="E97" s="18"/>
      <c r="F97" s="19"/>
      <c r="G97" s="19"/>
      <c r="H97" s="20"/>
      <c r="I97" s="24"/>
    </row>
    <row r="98" ht="25.8" customHeight="true" spans="1:9">
      <c r="A98" s="9" t="s">
        <v>697</v>
      </c>
      <c r="B98" s="9" t="s">
        <v>698</v>
      </c>
      <c r="C98" s="11" t="s">
        <v>599</v>
      </c>
      <c r="D98" s="12">
        <v>0</v>
      </c>
      <c r="E98" s="18"/>
      <c r="F98" s="19"/>
      <c r="G98" s="19"/>
      <c r="H98" s="20"/>
      <c r="I98" s="24"/>
    </row>
    <row r="99" ht="25.8" customHeight="true" spans="1:9">
      <c r="A99" s="9"/>
      <c r="B99" s="9"/>
      <c r="C99" s="11" t="s">
        <v>76</v>
      </c>
      <c r="D99" s="12">
        <v>0</v>
      </c>
      <c r="E99" s="18"/>
      <c r="F99" s="19"/>
      <c r="G99" s="19"/>
      <c r="H99" s="20"/>
      <c r="I99" s="24"/>
    </row>
    <row r="100" ht="25.8" customHeight="true" spans="1:9">
      <c r="A100" s="9"/>
      <c r="B100" s="9"/>
      <c r="C100" s="11" t="s">
        <v>656</v>
      </c>
      <c r="D100" s="12">
        <f>D99-D98</f>
        <v>0</v>
      </c>
      <c r="E100" s="18"/>
      <c r="F100" s="19"/>
      <c r="G100" s="19"/>
      <c r="H100" s="20"/>
      <c r="I100" s="24"/>
    </row>
    <row r="101" ht="25.8" customHeight="true" spans="1:9">
      <c r="A101" s="9"/>
      <c r="B101" s="9"/>
      <c r="C101" s="11" t="s">
        <v>657</v>
      </c>
      <c r="D101" s="12">
        <f>IF(D98=0,0,D99/D98-1)*100</f>
        <v>0</v>
      </c>
      <c r="E101" s="18" t="s">
        <v>593</v>
      </c>
      <c r="F101" s="21">
        <v>-0.05</v>
      </c>
      <c r="G101" s="21">
        <v>0.05</v>
      </c>
      <c r="H101" s="20" t="s">
        <v>603</v>
      </c>
      <c r="I101" s="24"/>
    </row>
    <row r="102" ht="25.8" customHeight="true" spans="1:9">
      <c r="A102" s="9" t="s">
        <v>699</v>
      </c>
      <c r="B102" s="9" t="s">
        <v>700</v>
      </c>
      <c r="C102" s="11" t="s">
        <v>599</v>
      </c>
      <c r="D102" s="12">
        <v>0</v>
      </c>
      <c r="E102" s="18" t="s">
        <v>593</v>
      </c>
      <c r="F102" s="21">
        <v>0</v>
      </c>
      <c r="G102" s="21">
        <v>0</v>
      </c>
      <c r="H102" s="20"/>
      <c r="I102" s="24"/>
    </row>
    <row r="103" ht="25.8" customHeight="true" spans="1:9">
      <c r="A103" s="9"/>
      <c r="B103" s="9"/>
      <c r="C103" s="11" t="s">
        <v>76</v>
      </c>
      <c r="D103" s="12">
        <v>0</v>
      </c>
      <c r="E103" s="18" t="s">
        <v>593</v>
      </c>
      <c r="F103" s="21">
        <v>0</v>
      </c>
      <c r="G103" s="21">
        <v>0</v>
      </c>
      <c r="H103" s="20"/>
      <c r="I103" s="24"/>
    </row>
    <row r="104" ht="25.8" customHeight="true" spans="1:9">
      <c r="A104" s="9"/>
      <c r="B104" s="9"/>
      <c r="C104" s="11" t="s">
        <v>656</v>
      </c>
      <c r="D104" s="12">
        <f>D103-D102</f>
        <v>0</v>
      </c>
      <c r="E104" s="18"/>
      <c r="F104" s="19"/>
      <c r="G104" s="19"/>
      <c r="H104" s="20"/>
      <c r="I104" s="24"/>
    </row>
    <row r="105" ht="25.8" customHeight="true" spans="1:9">
      <c r="A105" s="9"/>
      <c r="B105" s="9"/>
      <c r="C105" s="11" t="s">
        <v>657</v>
      </c>
      <c r="D105" s="12">
        <f>IF(D102=0,0,D103/D102-1)*100</f>
        <v>0</v>
      </c>
      <c r="E105" s="18"/>
      <c r="F105" s="19"/>
      <c r="G105" s="19"/>
      <c r="H105" s="20"/>
      <c r="I105" s="24"/>
    </row>
    <row r="106" ht="25.8" customHeight="true" spans="1:9">
      <c r="A106" s="9" t="s">
        <v>701</v>
      </c>
      <c r="B106" s="10" t="s">
        <v>655</v>
      </c>
      <c r="C106" s="11" t="s">
        <v>599</v>
      </c>
      <c r="D106" s="12">
        <v>0</v>
      </c>
      <c r="E106" s="18"/>
      <c r="F106" s="19"/>
      <c r="G106" s="19"/>
      <c r="H106" s="20"/>
      <c r="I106" s="24"/>
    </row>
    <row r="107" ht="25.8" customHeight="true" spans="1:9">
      <c r="A107" s="9"/>
      <c r="B107" s="10"/>
      <c r="C107" s="11" t="s">
        <v>76</v>
      </c>
      <c r="D107" s="12">
        <v>0</v>
      </c>
      <c r="E107" s="18"/>
      <c r="F107" s="19"/>
      <c r="G107" s="19"/>
      <c r="H107" s="20"/>
      <c r="I107" s="24"/>
    </row>
    <row r="108" ht="25.8" customHeight="true" spans="1:9">
      <c r="A108" s="9"/>
      <c r="B108" s="10"/>
      <c r="C108" s="11" t="s">
        <v>656</v>
      </c>
      <c r="D108" s="12">
        <f>D107-D106</f>
        <v>0</v>
      </c>
      <c r="E108" s="18"/>
      <c r="F108" s="19"/>
      <c r="G108" s="19"/>
      <c r="H108" s="20"/>
      <c r="I108" s="24"/>
    </row>
    <row r="109" ht="25.8" customHeight="true" spans="1:9">
      <c r="A109" s="9"/>
      <c r="B109" s="10"/>
      <c r="C109" s="11" t="s">
        <v>657</v>
      </c>
      <c r="D109" s="12">
        <f>IF(D106=0,0,D107/D106-1)*100</f>
        <v>0</v>
      </c>
      <c r="E109" s="18"/>
      <c r="F109" s="19"/>
      <c r="G109" s="19"/>
      <c r="H109" s="20"/>
      <c r="I109" s="24"/>
    </row>
    <row r="110" ht="25.8" customHeight="true" spans="1:9">
      <c r="A110" s="7" t="s">
        <v>702</v>
      </c>
      <c r="B110" s="7"/>
      <c r="C110" s="8"/>
      <c r="D110" s="13"/>
      <c r="E110" s="13"/>
      <c r="F110" s="13"/>
      <c r="G110" s="13"/>
      <c r="H110" s="17"/>
      <c r="I110" s="13"/>
    </row>
    <row r="111" ht="25.8" customHeight="true" spans="1:9">
      <c r="A111" s="9" t="s">
        <v>703</v>
      </c>
      <c r="B111" s="10" t="s">
        <v>655</v>
      </c>
      <c r="C111" s="11" t="s">
        <v>599</v>
      </c>
      <c r="D111" s="12">
        <v>0</v>
      </c>
      <c r="E111" s="18" t="s">
        <v>593</v>
      </c>
      <c r="F111" s="21">
        <v>0</v>
      </c>
      <c r="G111" s="19"/>
      <c r="H111" s="20" t="s">
        <v>603</v>
      </c>
      <c r="I111" s="24"/>
    </row>
    <row r="112" ht="25.8" customHeight="true" spans="1:9">
      <c r="A112" s="9"/>
      <c r="B112" s="10"/>
      <c r="C112" s="11" t="s">
        <v>76</v>
      </c>
      <c r="D112" s="12">
        <v>0</v>
      </c>
      <c r="E112" s="18" t="s">
        <v>593</v>
      </c>
      <c r="F112" s="21">
        <v>0</v>
      </c>
      <c r="G112" s="19" t="s">
        <v>704</v>
      </c>
      <c r="H112" s="20"/>
      <c r="I112" s="24"/>
    </row>
    <row r="113" ht="25.8" customHeight="true" spans="1:9">
      <c r="A113" s="9"/>
      <c r="B113" s="10"/>
      <c r="C113" s="11" t="s">
        <v>656</v>
      </c>
      <c r="D113" s="12">
        <f>D112-D111</f>
        <v>0</v>
      </c>
      <c r="E113" s="18"/>
      <c r="F113" s="19"/>
      <c r="G113" s="19"/>
      <c r="H113" s="20"/>
      <c r="I113" s="24"/>
    </row>
    <row r="114" ht="25.8" customHeight="true" spans="1:9">
      <c r="A114" s="9"/>
      <c r="B114" s="10"/>
      <c r="C114" s="11" t="s">
        <v>657</v>
      </c>
      <c r="D114" s="12">
        <f>IF(D111=0,0,D112/D111-1)*100</f>
        <v>0</v>
      </c>
      <c r="E114" s="18"/>
      <c r="F114" s="19"/>
      <c r="G114" s="19"/>
      <c r="H114" s="20"/>
      <c r="I114" s="24"/>
    </row>
    <row r="115" ht="25.8" customHeight="true" spans="1:9">
      <c r="A115" s="9" t="s">
        <v>705</v>
      </c>
      <c r="B115" s="10" t="s">
        <v>655</v>
      </c>
      <c r="C115" s="11" t="s">
        <v>599</v>
      </c>
      <c r="D115" s="12">
        <v>0</v>
      </c>
      <c r="E115" s="18" t="s">
        <v>593</v>
      </c>
      <c r="F115" s="21">
        <v>0</v>
      </c>
      <c r="G115" s="19" t="s">
        <v>704</v>
      </c>
      <c r="H115" s="20" t="s">
        <v>603</v>
      </c>
      <c r="I115" s="24"/>
    </row>
    <row r="116" ht="25.8" customHeight="true" spans="1:9">
      <c r="A116" s="9"/>
      <c r="B116" s="10"/>
      <c r="C116" s="11" t="s">
        <v>76</v>
      </c>
      <c r="D116" s="12">
        <v>0</v>
      </c>
      <c r="E116" s="18" t="s">
        <v>593</v>
      </c>
      <c r="F116" s="21">
        <v>0</v>
      </c>
      <c r="G116" s="19" t="s">
        <v>704</v>
      </c>
      <c r="H116" s="20"/>
      <c r="I116" s="24"/>
    </row>
    <row r="117" ht="25.8" customHeight="true" spans="1:9">
      <c r="A117" s="9"/>
      <c r="B117" s="10"/>
      <c r="C117" s="11" t="s">
        <v>656</v>
      </c>
      <c r="D117" s="12">
        <f>D116-D115</f>
        <v>0</v>
      </c>
      <c r="E117" s="18"/>
      <c r="F117" s="19"/>
      <c r="G117" s="19"/>
      <c r="H117" s="20"/>
      <c r="I117" s="24"/>
    </row>
    <row r="118" ht="25.8" customHeight="true" spans="1:9">
      <c r="A118" s="9"/>
      <c r="B118" s="10"/>
      <c r="C118" s="11" t="s">
        <v>657</v>
      </c>
      <c r="D118" s="12">
        <f>IF(D115=0,0,D116/D115-1)*100</f>
        <v>0</v>
      </c>
      <c r="E118" s="18"/>
      <c r="F118" s="19"/>
      <c r="G118" s="19"/>
      <c r="H118" s="20"/>
      <c r="I118" s="24"/>
    </row>
    <row r="119" ht="25.8" customHeight="true" spans="1:9">
      <c r="A119" s="9" t="s">
        <v>706</v>
      </c>
      <c r="B119" s="9" t="s">
        <v>707</v>
      </c>
      <c r="C119" s="11" t="s">
        <v>599</v>
      </c>
      <c r="D119" s="12">
        <v>0</v>
      </c>
      <c r="E119" s="18"/>
      <c r="F119" s="19"/>
      <c r="G119" s="19"/>
      <c r="H119" s="20"/>
      <c r="I119" s="24"/>
    </row>
    <row r="120" ht="25.8" customHeight="true" spans="1:9">
      <c r="A120" s="9"/>
      <c r="B120" s="9"/>
      <c r="C120" s="11" t="s">
        <v>76</v>
      </c>
      <c r="D120" s="12">
        <v>0</v>
      </c>
      <c r="E120" s="18"/>
      <c r="F120" s="19"/>
      <c r="G120" s="19"/>
      <c r="H120" s="20"/>
      <c r="I120" s="24"/>
    </row>
    <row r="121" ht="25.8" customHeight="true" spans="1:9">
      <c r="A121" s="9"/>
      <c r="B121" s="9"/>
      <c r="C121" s="11" t="s">
        <v>656</v>
      </c>
      <c r="D121" s="12">
        <f>D120-D119</f>
        <v>0</v>
      </c>
      <c r="E121" s="18"/>
      <c r="F121" s="19"/>
      <c r="G121" s="19"/>
      <c r="H121" s="20"/>
      <c r="I121" s="24"/>
    </row>
    <row r="122" ht="25.8" customHeight="true" spans="1:9">
      <c r="A122" s="9"/>
      <c r="B122" s="9"/>
      <c r="C122" s="11" t="s">
        <v>657</v>
      </c>
      <c r="D122" s="12">
        <f>IF(D119=0,0,D120/D119-1)*100</f>
        <v>0</v>
      </c>
      <c r="E122" s="18"/>
      <c r="F122" s="19"/>
      <c r="G122" s="19"/>
      <c r="H122" s="20"/>
      <c r="I122" s="24"/>
    </row>
    <row r="123" ht="25.8" customHeight="true" spans="1:9">
      <c r="A123" s="7" t="s">
        <v>708</v>
      </c>
      <c r="B123" s="7"/>
      <c r="C123" s="8"/>
      <c r="D123" s="13"/>
      <c r="E123" s="13"/>
      <c r="F123" s="13"/>
      <c r="G123" s="13"/>
      <c r="H123" s="17"/>
      <c r="I123" s="13"/>
    </row>
    <row r="124" ht="25.8" customHeight="true" spans="1:9">
      <c r="A124" s="9" t="s">
        <v>709</v>
      </c>
      <c r="B124" s="10" t="s">
        <v>655</v>
      </c>
      <c r="C124" s="11" t="s">
        <v>599</v>
      </c>
      <c r="D124" s="26">
        <v>0</v>
      </c>
      <c r="E124" s="18"/>
      <c r="F124" s="19"/>
      <c r="G124" s="19"/>
      <c r="H124" s="20"/>
      <c r="I124" s="24"/>
    </row>
    <row r="125" ht="25.8" customHeight="true" spans="1:9">
      <c r="A125" s="9"/>
      <c r="B125" s="10"/>
      <c r="C125" s="11" t="s">
        <v>76</v>
      </c>
      <c r="D125" s="26">
        <v>0</v>
      </c>
      <c r="E125" s="18"/>
      <c r="F125" s="19"/>
      <c r="G125" s="19"/>
      <c r="H125" s="20"/>
      <c r="I125" s="24"/>
    </row>
    <row r="126" ht="25.8" customHeight="true" spans="1:9">
      <c r="A126" s="9"/>
      <c r="B126" s="10"/>
      <c r="C126" s="11" t="s">
        <v>656</v>
      </c>
      <c r="D126" s="26">
        <f>D125-D124</f>
        <v>0</v>
      </c>
      <c r="E126" s="18"/>
      <c r="F126" s="19"/>
      <c r="G126" s="19"/>
      <c r="H126" s="20"/>
      <c r="I126" s="24"/>
    </row>
    <row r="127" ht="25.8" customHeight="true" spans="1:9">
      <c r="A127" s="9"/>
      <c r="B127" s="10"/>
      <c r="C127" s="11" t="s">
        <v>657</v>
      </c>
      <c r="D127" s="12">
        <f>IF(D124=0,0,D125/D124-1)*100</f>
        <v>0</v>
      </c>
      <c r="E127" s="18" t="s">
        <v>593</v>
      </c>
      <c r="F127" s="21">
        <v>0.01</v>
      </c>
      <c r="G127" s="21">
        <v>0.1</v>
      </c>
      <c r="H127" s="20" t="s">
        <v>603</v>
      </c>
      <c r="I127" s="24" t="s">
        <v>595</v>
      </c>
    </row>
    <row r="128" ht="25.8" customHeight="true" spans="1:9">
      <c r="A128" s="9" t="s">
        <v>710</v>
      </c>
      <c r="B128" s="10" t="s">
        <v>655</v>
      </c>
      <c r="C128" s="11" t="s">
        <v>599</v>
      </c>
      <c r="D128" s="26">
        <v>0</v>
      </c>
      <c r="E128" s="18"/>
      <c r="F128" s="19"/>
      <c r="G128" s="19"/>
      <c r="H128" s="20"/>
      <c r="I128" s="24"/>
    </row>
    <row r="129" ht="25.8" customHeight="true" spans="1:9">
      <c r="A129" s="9"/>
      <c r="B129" s="10"/>
      <c r="C129" s="11" t="s">
        <v>76</v>
      </c>
      <c r="D129" s="26">
        <v>0</v>
      </c>
      <c r="E129" s="18"/>
      <c r="F129" s="19"/>
      <c r="G129" s="19"/>
      <c r="H129" s="20"/>
      <c r="I129" s="24"/>
    </row>
    <row r="130" ht="25.8" customHeight="true" spans="1:9">
      <c r="A130" s="9"/>
      <c r="B130" s="10"/>
      <c r="C130" s="11" t="s">
        <v>656</v>
      </c>
      <c r="D130" s="26">
        <f>D129-D128</f>
        <v>0</v>
      </c>
      <c r="E130" s="18"/>
      <c r="F130" s="19"/>
      <c r="G130" s="19"/>
      <c r="H130" s="20"/>
      <c r="I130" s="24"/>
    </row>
    <row r="131" ht="25.8" customHeight="true" spans="1:9">
      <c r="A131" s="9"/>
      <c r="B131" s="10"/>
      <c r="C131" s="11" t="s">
        <v>657</v>
      </c>
      <c r="D131" s="12">
        <f>IF(D128=0,0,D129/D128-1)*100</f>
        <v>0</v>
      </c>
      <c r="E131" s="18" t="s">
        <v>593</v>
      </c>
      <c r="F131" s="21">
        <v>-0.02</v>
      </c>
      <c r="G131" s="21">
        <v>0.1</v>
      </c>
      <c r="H131" s="20" t="s">
        <v>603</v>
      </c>
      <c r="I131" s="24"/>
    </row>
    <row r="132" ht="25.8" customHeight="true" spans="1:9">
      <c r="A132" s="9" t="s">
        <v>711</v>
      </c>
      <c r="B132" s="9" t="s">
        <v>712</v>
      </c>
      <c r="C132" s="11" t="s">
        <v>599</v>
      </c>
      <c r="D132" s="26">
        <f>D124-D128</f>
        <v>0</v>
      </c>
      <c r="E132" s="18"/>
      <c r="F132" s="19"/>
      <c r="G132" s="19"/>
      <c r="H132" s="20"/>
      <c r="I132" s="24"/>
    </row>
    <row r="133" ht="25.8" customHeight="true" spans="1:9">
      <c r="A133" s="9"/>
      <c r="B133" s="9"/>
      <c r="C133" s="11" t="s">
        <v>76</v>
      </c>
      <c r="D133" s="26">
        <f>D125-D129</f>
        <v>0</v>
      </c>
      <c r="E133" s="18"/>
      <c r="F133" s="19"/>
      <c r="G133" s="19"/>
      <c r="H133" s="20"/>
      <c r="I133" s="24"/>
    </row>
    <row r="134" ht="25.8" customHeight="true" spans="1:9">
      <c r="A134" s="9"/>
      <c r="B134" s="9"/>
      <c r="C134" s="11" t="s">
        <v>656</v>
      </c>
      <c r="D134" s="26">
        <f>D133-D132</f>
        <v>0</v>
      </c>
      <c r="E134" s="18"/>
      <c r="F134" s="19"/>
      <c r="G134" s="19"/>
      <c r="H134" s="20"/>
      <c r="I134" s="24"/>
    </row>
    <row r="135" ht="25.8" customHeight="true" spans="1:9">
      <c r="A135" s="9"/>
      <c r="B135" s="9"/>
      <c r="C135" s="11" t="s">
        <v>657</v>
      </c>
      <c r="D135" s="12">
        <f>IF(D132=0,0,D133/D132-1)*100</f>
        <v>0</v>
      </c>
      <c r="E135" s="18" t="s">
        <v>593</v>
      </c>
      <c r="F135" s="21">
        <v>0.01</v>
      </c>
      <c r="G135" s="21">
        <v>0.1</v>
      </c>
      <c r="H135" s="20" t="s">
        <v>603</v>
      </c>
      <c r="I135" s="24"/>
    </row>
    <row r="136" ht="25.8" customHeight="true" spans="1:9">
      <c r="A136" s="9" t="s">
        <v>713</v>
      </c>
      <c r="B136" s="9" t="s">
        <v>714</v>
      </c>
      <c r="C136" s="11" t="s">
        <v>599</v>
      </c>
      <c r="D136" s="12" t="e">
        <f>D132/D124*100</f>
        <v>#DIV/0!</v>
      </c>
      <c r="E136" s="18"/>
      <c r="F136" s="19"/>
      <c r="G136" s="19"/>
      <c r="H136" s="20"/>
      <c r="I136" s="24"/>
    </row>
    <row r="137" ht="25.8" customHeight="true" spans="1:9">
      <c r="A137" s="9"/>
      <c r="B137" s="9"/>
      <c r="C137" s="11" t="s">
        <v>76</v>
      </c>
      <c r="D137" s="12" t="e">
        <f>D133/D125*100</f>
        <v>#DIV/0!</v>
      </c>
      <c r="E137" s="18"/>
      <c r="F137" s="19"/>
      <c r="G137" s="19"/>
      <c r="H137" s="20"/>
      <c r="I137" s="24"/>
    </row>
    <row r="138" ht="25.8" customHeight="true" spans="1:9">
      <c r="A138" s="9"/>
      <c r="B138" s="9"/>
      <c r="C138" s="11" t="s">
        <v>656</v>
      </c>
      <c r="D138" s="12" t="e">
        <f>D137-D136</f>
        <v>#DIV/0!</v>
      </c>
      <c r="E138" s="18"/>
      <c r="F138" s="19"/>
      <c r="G138" s="19"/>
      <c r="H138" s="20"/>
      <c r="I138" s="24"/>
    </row>
    <row r="139" ht="25.8" customHeight="true" spans="1:9">
      <c r="A139" s="9" t="s">
        <v>715</v>
      </c>
      <c r="B139" s="10" t="s">
        <v>655</v>
      </c>
      <c r="C139" s="11" t="s">
        <v>599</v>
      </c>
      <c r="D139" s="26">
        <v>0</v>
      </c>
      <c r="E139" s="18"/>
      <c r="F139" s="19"/>
      <c r="G139" s="19"/>
      <c r="H139" s="20"/>
      <c r="I139" s="24"/>
    </row>
    <row r="140" ht="25.8" customHeight="true" spans="1:9">
      <c r="A140" s="9"/>
      <c r="B140" s="10"/>
      <c r="C140" s="11" t="s">
        <v>76</v>
      </c>
      <c r="D140" s="26">
        <v>0</v>
      </c>
      <c r="E140" s="18"/>
      <c r="F140" s="19"/>
      <c r="G140" s="19"/>
      <c r="H140" s="20"/>
      <c r="I140" s="24"/>
    </row>
    <row r="141" ht="25.8" customHeight="true" spans="1:9">
      <c r="A141" s="9"/>
      <c r="B141" s="10"/>
      <c r="C141" s="11" t="s">
        <v>656</v>
      </c>
      <c r="D141" s="26">
        <f>D140-D139</f>
        <v>0</v>
      </c>
      <c r="E141" s="18"/>
      <c r="F141" s="19"/>
      <c r="G141" s="19"/>
      <c r="H141" s="20"/>
      <c r="I141" s="24"/>
    </row>
    <row r="142" ht="25.8" customHeight="true" spans="1:9">
      <c r="A142" s="9"/>
      <c r="B142" s="10"/>
      <c r="C142" s="11" t="s">
        <v>657</v>
      </c>
      <c r="D142" s="12">
        <f>IF(D139=0,0,D140/D139-1)*100</f>
        <v>0</v>
      </c>
      <c r="E142" s="18" t="s">
        <v>593</v>
      </c>
      <c r="F142" s="21">
        <v>0.01</v>
      </c>
      <c r="G142" s="21">
        <v>0.1</v>
      </c>
      <c r="H142" s="20" t="s">
        <v>603</v>
      </c>
      <c r="I142" s="24"/>
    </row>
    <row r="143" ht="25.8" customHeight="true" spans="1:9">
      <c r="A143" s="9" t="s">
        <v>716</v>
      </c>
      <c r="B143" s="10" t="s">
        <v>655</v>
      </c>
      <c r="C143" s="11" t="s">
        <v>599</v>
      </c>
      <c r="D143" s="26">
        <v>0</v>
      </c>
      <c r="E143" s="18"/>
      <c r="F143" s="27"/>
      <c r="G143" s="27"/>
      <c r="H143" s="20"/>
      <c r="I143" s="24"/>
    </row>
    <row r="144" ht="25.8" customHeight="true" spans="1:9">
      <c r="A144" s="9"/>
      <c r="B144" s="10"/>
      <c r="C144" s="11" t="s">
        <v>76</v>
      </c>
      <c r="D144" s="26">
        <v>0</v>
      </c>
      <c r="E144" s="18"/>
      <c r="F144" s="27"/>
      <c r="G144" s="27"/>
      <c r="H144" s="20"/>
      <c r="I144" s="24"/>
    </row>
    <row r="145" ht="25.8" customHeight="true" spans="1:9">
      <c r="A145" s="9"/>
      <c r="B145" s="10"/>
      <c r="C145" s="11" t="s">
        <v>656</v>
      </c>
      <c r="D145" s="26">
        <f>D144-D143</f>
        <v>0</v>
      </c>
      <c r="E145" s="18"/>
      <c r="F145" s="27"/>
      <c r="G145" s="27"/>
      <c r="H145" s="20"/>
      <c r="I145" s="24"/>
    </row>
    <row r="146" ht="25.8" customHeight="true" spans="1:9">
      <c r="A146" s="9"/>
      <c r="B146" s="10"/>
      <c r="C146" s="11" t="s">
        <v>657</v>
      </c>
      <c r="D146" s="12">
        <f>IF(D143=0,0,D144/D143-1)*100</f>
        <v>0</v>
      </c>
      <c r="E146" s="18" t="s">
        <v>593</v>
      </c>
      <c r="F146" s="21">
        <v>-0.02</v>
      </c>
      <c r="G146" s="21">
        <v>0.1</v>
      </c>
      <c r="H146" s="20" t="s">
        <v>603</v>
      </c>
      <c r="I146" s="24"/>
    </row>
    <row r="147" ht="25.8" customHeight="true" spans="1:9">
      <c r="A147" s="9" t="s">
        <v>717</v>
      </c>
      <c r="B147" s="9" t="s">
        <v>718</v>
      </c>
      <c r="C147" s="11" t="s">
        <v>599</v>
      </c>
      <c r="D147" s="26">
        <f>D139-D143</f>
        <v>0</v>
      </c>
      <c r="E147" s="18"/>
      <c r="F147" s="27"/>
      <c r="G147" s="27"/>
      <c r="H147" s="20"/>
      <c r="I147" s="24"/>
    </row>
    <row r="148" ht="25.8" customHeight="true" spans="1:9">
      <c r="A148" s="9"/>
      <c r="B148" s="9"/>
      <c r="C148" s="11" t="s">
        <v>76</v>
      </c>
      <c r="D148" s="26">
        <f>D140-D144</f>
        <v>0</v>
      </c>
      <c r="E148" s="18"/>
      <c r="F148" s="27"/>
      <c r="G148" s="27"/>
      <c r="H148" s="20"/>
      <c r="I148" s="24"/>
    </row>
    <row r="149" ht="25.8" customHeight="true" spans="1:9">
      <c r="A149" s="9"/>
      <c r="B149" s="9"/>
      <c r="C149" s="11" t="s">
        <v>656</v>
      </c>
      <c r="D149" s="26">
        <f>D148-D147</f>
        <v>0</v>
      </c>
      <c r="E149" s="18"/>
      <c r="F149" s="19"/>
      <c r="G149" s="19"/>
      <c r="H149" s="20"/>
      <c r="I149" s="24"/>
    </row>
    <row r="150" ht="25.8" customHeight="true" spans="1:9">
      <c r="A150" s="9"/>
      <c r="B150" s="9"/>
      <c r="C150" s="11" t="s">
        <v>657</v>
      </c>
      <c r="D150" s="12">
        <f>IF(D147=0,0,D148/D147-1)*100</f>
        <v>0</v>
      </c>
      <c r="E150" s="18" t="s">
        <v>593</v>
      </c>
      <c r="F150" s="21">
        <v>0.01</v>
      </c>
      <c r="G150" s="21">
        <v>0.1</v>
      </c>
      <c r="H150" s="20" t="s">
        <v>594</v>
      </c>
      <c r="I150" s="24"/>
    </row>
    <row r="151" ht="25.8" customHeight="true" spans="1:9">
      <c r="A151" s="9" t="s">
        <v>719</v>
      </c>
      <c r="B151" s="9" t="s">
        <v>720</v>
      </c>
      <c r="C151" s="11" t="s">
        <v>599</v>
      </c>
      <c r="D151" s="12" t="e">
        <f>D147/D139*100</f>
        <v>#DIV/0!</v>
      </c>
      <c r="E151" s="18"/>
      <c r="F151" s="19"/>
      <c r="G151" s="19"/>
      <c r="H151" s="20"/>
      <c r="I151" s="24"/>
    </row>
    <row r="152" ht="25.8" customHeight="true" spans="1:9">
      <c r="A152" s="9"/>
      <c r="B152" s="9"/>
      <c r="C152" s="11" t="s">
        <v>76</v>
      </c>
      <c r="D152" s="12" t="e">
        <f>D148/D140*100</f>
        <v>#DIV/0!</v>
      </c>
      <c r="E152" s="18"/>
      <c r="F152" s="19"/>
      <c r="G152" s="19"/>
      <c r="H152" s="20"/>
      <c r="I152" s="24"/>
    </row>
    <row r="153" ht="25.8" customHeight="true" spans="1:9">
      <c r="A153" s="9"/>
      <c r="B153" s="9"/>
      <c r="C153" s="11" t="s">
        <v>656</v>
      </c>
      <c r="D153" s="12" t="e">
        <f>D152-D151</f>
        <v>#DIV/0!</v>
      </c>
      <c r="E153" s="18"/>
      <c r="F153" s="19"/>
      <c r="G153" s="19"/>
      <c r="H153" s="20"/>
      <c r="I153" s="24"/>
    </row>
    <row r="154" ht="25.8" customHeight="true" spans="1:9">
      <c r="A154" s="9" t="s">
        <v>721</v>
      </c>
      <c r="B154" s="9" t="s">
        <v>722</v>
      </c>
      <c r="C154" s="11" t="s">
        <v>599</v>
      </c>
      <c r="D154" s="12" t="e">
        <f>D139*100/D124</f>
        <v>#DIV/0!</v>
      </c>
      <c r="E154" s="18" t="s">
        <v>593</v>
      </c>
      <c r="F154" s="21">
        <v>0.75</v>
      </c>
      <c r="G154" s="21">
        <v>1</v>
      </c>
      <c r="H154" s="20"/>
      <c r="I154" s="24"/>
    </row>
    <row r="155" ht="25.8" customHeight="true" spans="1:9">
      <c r="A155" s="9"/>
      <c r="B155" s="9"/>
      <c r="C155" s="11" t="s">
        <v>76</v>
      </c>
      <c r="D155" s="12" t="e">
        <f>D140*100/D125</f>
        <v>#DIV/0!</v>
      </c>
      <c r="E155" s="18" t="s">
        <v>593</v>
      </c>
      <c r="F155" s="21">
        <v>0.75</v>
      </c>
      <c r="G155" s="21">
        <v>1</v>
      </c>
      <c r="H155" s="20"/>
      <c r="I155" s="24"/>
    </row>
    <row r="156" ht="25.8" customHeight="true" spans="1:9">
      <c r="A156" s="9"/>
      <c r="B156" s="9"/>
      <c r="C156" s="11" t="s">
        <v>656</v>
      </c>
      <c r="D156" s="12" t="e">
        <f>D155-D154</f>
        <v>#DIV/0!</v>
      </c>
      <c r="E156" s="18" t="s">
        <v>593</v>
      </c>
      <c r="F156" s="21">
        <v>0</v>
      </c>
      <c r="G156" s="19" t="s">
        <v>704</v>
      </c>
      <c r="H156" s="20"/>
      <c r="I156" s="24"/>
    </row>
    <row r="157" ht="25.8" customHeight="true" spans="1:9">
      <c r="A157" s="9" t="s">
        <v>723</v>
      </c>
      <c r="B157" s="9" t="s">
        <v>724</v>
      </c>
      <c r="C157" s="11" t="s">
        <v>599</v>
      </c>
      <c r="D157" s="12" t="e">
        <f>D143*100/D128</f>
        <v>#DIV/0!</v>
      </c>
      <c r="E157" s="18" t="s">
        <v>593</v>
      </c>
      <c r="F157" s="21">
        <v>0.75</v>
      </c>
      <c r="G157" s="21">
        <v>1</v>
      </c>
      <c r="H157" s="20"/>
      <c r="I157" s="24"/>
    </row>
    <row r="158" ht="25.8" customHeight="true" spans="1:9">
      <c r="A158" s="9"/>
      <c r="B158" s="9"/>
      <c r="C158" s="11" t="s">
        <v>76</v>
      </c>
      <c r="D158" s="12" t="e">
        <f>D144*100/D129</f>
        <v>#DIV/0!</v>
      </c>
      <c r="E158" s="18" t="s">
        <v>593</v>
      </c>
      <c r="F158" s="21">
        <v>0.75</v>
      </c>
      <c r="G158" s="21">
        <v>1</v>
      </c>
      <c r="H158" s="20"/>
      <c r="I158" s="24"/>
    </row>
    <row r="159" ht="25.8" customHeight="true" spans="1:9">
      <c r="A159" s="9"/>
      <c r="B159" s="9"/>
      <c r="C159" s="11" t="s">
        <v>656</v>
      </c>
      <c r="D159" s="12" t="e">
        <f>D158-D157</f>
        <v>#DIV/0!</v>
      </c>
      <c r="E159" s="18"/>
      <c r="F159" s="19"/>
      <c r="G159" s="19"/>
      <c r="H159" s="20"/>
      <c r="I159" s="24"/>
    </row>
    <row r="160" ht="25.8" customHeight="true" spans="1:9">
      <c r="A160" s="9" t="s">
        <v>725</v>
      </c>
      <c r="B160" s="9" t="s">
        <v>726</v>
      </c>
      <c r="C160" s="11" t="s">
        <v>599</v>
      </c>
      <c r="D160" s="12" t="e">
        <f>D147*100/D132</f>
        <v>#DIV/0!</v>
      </c>
      <c r="E160" s="18" t="s">
        <v>593</v>
      </c>
      <c r="F160" s="21">
        <v>0.75</v>
      </c>
      <c r="G160" s="21">
        <v>1</v>
      </c>
      <c r="H160" s="20"/>
      <c r="I160" s="24"/>
    </row>
    <row r="161" ht="25.8" customHeight="true" spans="1:9">
      <c r="A161" s="9"/>
      <c r="B161" s="9"/>
      <c r="C161" s="11" t="s">
        <v>76</v>
      </c>
      <c r="D161" s="12" t="e">
        <f>D148*100/D133</f>
        <v>#DIV/0!</v>
      </c>
      <c r="E161" s="18" t="s">
        <v>593</v>
      </c>
      <c r="F161" s="21">
        <v>0.75</v>
      </c>
      <c r="G161" s="21">
        <v>1</v>
      </c>
      <c r="H161" s="20" t="s">
        <v>603</v>
      </c>
      <c r="I161" s="24"/>
    </row>
    <row r="162" ht="25.8" customHeight="true" spans="1:9">
      <c r="A162" s="9"/>
      <c r="B162" s="9"/>
      <c r="C162" s="11" t="s">
        <v>656</v>
      </c>
      <c r="D162" s="12" t="e">
        <f>D161-D160</f>
        <v>#DIV/0!</v>
      </c>
      <c r="E162" s="18"/>
      <c r="F162" s="19"/>
      <c r="G162" s="19"/>
      <c r="H162" s="20"/>
      <c r="I162" s="24"/>
    </row>
    <row r="163" ht="25.8" customHeight="true" spans="1:9">
      <c r="A163" s="9" t="s">
        <v>727</v>
      </c>
      <c r="B163" s="10" t="s">
        <v>655</v>
      </c>
      <c r="C163" s="11" t="s">
        <v>599</v>
      </c>
      <c r="D163" s="26">
        <v>0</v>
      </c>
      <c r="E163" s="18"/>
      <c r="F163" s="19"/>
      <c r="G163" s="19"/>
      <c r="H163" s="20"/>
      <c r="I163" s="24"/>
    </row>
    <row r="164" ht="25.8" customHeight="true" spans="1:9">
      <c r="A164" s="9"/>
      <c r="B164" s="10"/>
      <c r="C164" s="11" t="s">
        <v>76</v>
      </c>
      <c r="D164" s="26">
        <v>0</v>
      </c>
      <c r="E164" s="18"/>
      <c r="F164" s="19"/>
      <c r="G164" s="19"/>
      <c r="H164" s="20"/>
      <c r="I164" s="24"/>
    </row>
    <row r="165" ht="25.8" customHeight="true" spans="1:9">
      <c r="A165" s="9"/>
      <c r="B165" s="10"/>
      <c r="C165" s="11" t="s">
        <v>656</v>
      </c>
      <c r="D165" s="26">
        <f>D164-D163</f>
        <v>0</v>
      </c>
      <c r="E165" s="18"/>
      <c r="F165" s="19"/>
      <c r="G165" s="19"/>
      <c r="H165" s="20"/>
      <c r="I165" s="24"/>
    </row>
    <row r="166" ht="25.8" customHeight="true" spans="1:9">
      <c r="A166" s="9"/>
      <c r="B166" s="10"/>
      <c r="C166" s="11" t="s">
        <v>657</v>
      </c>
      <c r="D166" s="12">
        <f>IF(D163=0,0,D164/D163-1)*100</f>
        <v>0</v>
      </c>
      <c r="E166" s="18" t="s">
        <v>593</v>
      </c>
      <c r="F166" s="21">
        <v>0.02</v>
      </c>
      <c r="G166" s="21">
        <v>0.08</v>
      </c>
      <c r="H166" s="20" t="s">
        <v>594</v>
      </c>
      <c r="I166" s="24"/>
    </row>
    <row r="167" ht="25.8" customHeight="true" spans="1:9">
      <c r="A167" s="9" t="s">
        <v>728</v>
      </c>
      <c r="B167" s="9" t="s">
        <v>729</v>
      </c>
      <c r="C167" s="11" t="s">
        <v>599</v>
      </c>
      <c r="D167" s="26">
        <v>0</v>
      </c>
      <c r="E167" s="18"/>
      <c r="F167" s="19"/>
      <c r="G167" s="19"/>
      <c r="H167" s="20"/>
      <c r="I167" s="24"/>
    </row>
    <row r="168" ht="25.8" customHeight="true" spans="1:9">
      <c r="A168" s="9"/>
      <c r="B168" s="9"/>
      <c r="C168" s="11" t="s">
        <v>76</v>
      </c>
      <c r="D168" s="26">
        <v>0</v>
      </c>
      <c r="E168" s="18"/>
      <c r="F168" s="19"/>
      <c r="G168" s="19"/>
      <c r="H168" s="20"/>
      <c r="I168" s="24"/>
    </row>
    <row r="169" ht="25.8" customHeight="true" spans="1:9">
      <c r="A169" s="9"/>
      <c r="B169" s="9"/>
      <c r="C169" s="11" t="s">
        <v>656</v>
      </c>
      <c r="D169" s="26">
        <f>D168-D167</f>
        <v>0</v>
      </c>
      <c r="E169" s="18" t="s">
        <v>593</v>
      </c>
      <c r="F169" s="19" t="s">
        <v>704</v>
      </c>
      <c r="G169" s="28">
        <v>0</v>
      </c>
      <c r="H169" s="20"/>
      <c r="I169" s="24"/>
    </row>
    <row r="170" ht="25.8" customHeight="true" spans="1:9">
      <c r="A170" s="9"/>
      <c r="B170" s="9"/>
      <c r="C170" s="11" t="s">
        <v>657</v>
      </c>
      <c r="D170" s="12">
        <f>IF(D167=0,0,D168/D167-1)*100</f>
        <v>0</v>
      </c>
      <c r="E170" s="18"/>
      <c r="F170" s="19"/>
      <c r="G170" s="19"/>
      <c r="H170" s="20"/>
      <c r="I170" s="24"/>
    </row>
    <row r="171" ht="25.8" customHeight="true" spans="1:9">
      <c r="A171" s="7" t="s">
        <v>730</v>
      </c>
      <c r="B171" s="7"/>
      <c r="C171" s="8"/>
      <c r="D171" s="13"/>
      <c r="E171" s="13"/>
      <c r="F171" s="13"/>
      <c r="G171" s="13"/>
      <c r="H171" s="17"/>
      <c r="I171" s="13"/>
    </row>
    <row r="172" ht="25.8" customHeight="true" spans="1:9">
      <c r="A172" s="9" t="s">
        <v>731</v>
      </c>
      <c r="B172" s="10" t="s">
        <v>655</v>
      </c>
      <c r="C172" s="11" t="s">
        <v>599</v>
      </c>
      <c r="D172" s="12">
        <v>0</v>
      </c>
      <c r="E172" s="18"/>
      <c r="F172" s="19"/>
      <c r="G172" s="19"/>
      <c r="H172" s="20"/>
      <c r="I172" s="24"/>
    </row>
    <row r="173" ht="25.8" customHeight="true" spans="1:9">
      <c r="A173" s="9"/>
      <c r="B173" s="10"/>
      <c r="C173" s="11" t="s">
        <v>76</v>
      </c>
      <c r="D173" s="12">
        <v>0</v>
      </c>
      <c r="E173" s="18"/>
      <c r="F173" s="19"/>
      <c r="G173" s="19"/>
      <c r="H173" s="20"/>
      <c r="I173" s="24"/>
    </row>
    <row r="174" ht="25.8" customHeight="true" spans="1:9">
      <c r="A174" s="9"/>
      <c r="B174" s="10"/>
      <c r="C174" s="11" t="s">
        <v>656</v>
      </c>
      <c r="D174" s="12">
        <f>D173-D172</f>
        <v>0</v>
      </c>
      <c r="E174" s="18"/>
      <c r="F174" s="19"/>
      <c r="G174" s="19"/>
      <c r="H174" s="20"/>
      <c r="I174" s="24"/>
    </row>
    <row r="175" ht="25.8" customHeight="true" spans="1:9">
      <c r="A175" s="9"/>
      <c r="B175" s="10"/>
      <c r="C175" s="11" t="s">
        <v>657</v>
      </c>
      <c r="D175" s="12">
        <f>IF(D172=0,0,D173/D172-1)*100</f>
        <v>0</v>
      </c>
      <c r="E175" s="18" t="s">
        <v>593</v>
      </c>
      <c r="F175" s="21">
        <v>0.05</v>
      </c>
      <c r="G175" s="21">
        <v>0.15</v>
      </c>
      <c r="H175" s="20" t="s">
        <v>603</v>
      </c>
      <c r="I175" s="24"/>
    </row>
    <row r="176" ht="25.8" customHeight="true" spans="1:9">
      <c r="A176" s="9" t="s">
        <v>732</v>
      </c>
      <c r="B176" s="10" t="s">
        <v>655</v>
      </c>
      <c r="C176" s="11" t="s">
        <v>599</v>
      </c>
      <c r="D176" s="12">
        <v>0</v>
      </c>
      <c r="E176" s="18"/>
      <c r="F176" s="19"/>
      <c r="G176" s="19"/>
      <c r="H176" s="20"/>
      <c r="I176" s="24"/>
    </row>
    <row r="177" ht="25.8" customHeight="true" spans="1:9">
      <c r="A177" s="9"/>
      <c r="B177" s="10"/>
      <c r="C177" s="11" t="s">
        <v>76</v>
      </c>
      <c r="D177" s="12">
        <v>0</v>
      </c>
      <c r="E177" s="18"/>
      <c r="F177" s="19"/>
      <c r="G177" s="19"/>
      <c r="H177" s="20"/>
      <c r="I177" s="24"/>
    </row>
    <row r="178" ht="25.8" customHeight="true" spans="1:9">
      <c r="A178" s="9"/>
      <c r="B178" s="10"/>
      <c r="C178" s="11" t="s">
        <v>656</v>
      </c>
      <c r="D178" s="12">
        <f>D177-D176</f>
        <v>0</v>
      </c>
      <c r="E178" s="18"/>
      <c r="F178" s="19"/>
      <c r="G178" s="19"/>
      <c r="H178" s="20"/>
      <c r="I178" s="24"/>
    </row>
    <row r="179" ht="25.8" customHeight="true" spans="1:9">
      <c r="A179" s="9"/>
      <c r="B179" s="10"/>
      <c r="C179" s="11" t="s">
        <v>657</v>
      </c>
      <c r="D179" s="12">
        <f>IF(D176=0,0,D177/D176-1)*100</f>
        <v>0</v>
      </c>
      <c r="E179" s="18" t="s">
        <v>593</v>
      </c>
      <c r="F179" s="21">
        <v>0.05</v>
      </c>
      <c r="G179" s="21">
        <v>0.15</v>
      </c>
      <c r="H179" s="20" t="s">
        <v>603</v>
      </c>
      <c r="I179" s="24"/>
    </row>
    <row r="180" ht="25.8" customHeight="true" spans="1:9">
      <c r="A180" s="9" t="s">
        <v>733</v>
      </c>
      <c r="B180" s="10" t="s">
        <v>655</v>
      </c>
      <c r="C180" s="11" t="s">
        <v>599</v>
      </c>
      <c r="D180" s="12">
        <v>0</v>
      </c>
      <c r="E180" s="18"/>
      <c r="F180" s="19"/>
      <c r="G180" s="19"/>
      <c r="H180" s="20"/>
      <c r="I180" s="24"/>
    </row>
    <row r="181" ht="25.8" customHeight="true" spans="1:9">
      <c r="A181" s="9"/>
      <c r="B181" s="10"/>
      <c r="C181" s="11" t="s">
        <v>76</v>
      </c>
      <c r="D181" s="12">
        <v>0</v>
      </c>
      <c r="E181" s="18"/>
      <c r="F181" s="19"/>
      <c r="G181" s="19"/>
      <c r="H181" s="20"/>
      <c r="I181" s="24"/>
    </row>
    <row r="182" ht="25.8" customHeight="true" spans="1:9">
      <c r="A182" s="9"/>
      <c r="B182" s="10"/>
      <c r="C182" s="11" t="s">
        <v>656</v>
      </c>
      <c r="D182" s="12">
        <f>D181-D180</f>
        <v>0</v>
      </c>
      <c r="E182" s="18"/>
      <c r="F182" s="19"/>
      <c r="G182" s="19"/>
      <c r="H182" s="20"/>
      <c r="I182" s="24"/>
    </row>
    <row r="183" ht="25.8" customHeight="true" spans="1:9">
      <c r="A183" s="9"/>
      <c r="B183" s="10"/>
      <c r="C183" s="11" t="s">
        <v>657</v>
      </c>
      <c r="D183" s="12">
        <f>IF(D180=0,0,D181/D180-1)*100</f>
        <v>0</v>
      </c>
      <c r="E183" s="18" t="s">
        <v>593</v>
      </c>
      <c r="F183" s="21">
        <v>0</v>
      </c>
      <c r="G183" s="21">
        <v>0.15</v>
      </c>
      <c r="H183" s="20" t="s">
        <v>603</v>
      </c>
      <c r="I183" s="24"/>
    </row>
    <row r="184" ht="25.8" customHeight="true" spans="1:9">
      <c r="A184" s="9" t="s">
        <v>734</v>
      </c>
      <c r="B184" s="9" t="s">
        <v>735</v>
      </c>
      <c r="C184" s="11" t="s">
        <v>599</v>
      </c>
      <c r="D184" s="12">
        <f>D172-D180</f>
        <v>0</v>
      </c>
      <c r="E184" s="18"/>
      <c r="F184" s="19"/>
      <c r="G184" s="19"/>
      <c r="H184" s="20"/>
      <c r="I184" s="24"/>
    </row>
    <row r="185" ht="25.8" customHeight="true" spans="1:9">
      <c r="A185" s="9"/>
      <c r="B185" s="9"/>
      <c r="C185" s="11" t="s">
        <v>76</v>
      </c>
      <c r="D185" s="12">
        <f>D173-D181</f>
        <v>0</v>
      </c>
      <c r="E185" s="18"/>
      <c r="F185" s="19"/>
      <c r="G185" s="19"/>
      <c r="H185" s="20"/>
      <c r="I185" s="24"/>
    </row>
    <row r="186" ht="25.8" customHeight="true" spans="1:9">
      <c r="A186" s="9"/>
      <c r="B186" s="9"/>
      <c r="C186" s="11" t="s">
        <v>656</v>
      </c>
      <c r="D186" s="12">
        <f>D185-D184</f>
        <v>0</v>
      </c>
      <c r="E186" s="18"/>
      <c r="F186" s="19"/>
      <c r="G186" s="19"/>
      <c r="H186" s="20"/>
      <c r="I186" s="24"/>
    </row>
    <row r="187" ht="25.8" customHeight="true" spans="1:9">
      <c r="A187" s="9"/>
      <c r="B187" s="9"/>
      <c r="C187" s="11" t="s">
        <v>657</v>
      </c>
      <c r="D187" s="12">
        <f>IF(D184=0,0,D185/D184-1)*100</f>
        <v>0</v>
      </c>
      <c r="E187" s="18" t="s">
        <v>593</v>
      </c>
      <c r="F187" s="21">
        <v>0.05</v>
      </c>
      <c r="G187" s="21">
        <v>0.15</v>
      </c>
      <c r="H187" s="20" t="s">
        <v>603</v>
      </c>
      <c r="I187" s="24"/>
    </row>
    <row r="188" ht="25.8" customHeight="true" spans="1:9">
      <c r="A188" s="9" t="s">
        <v>736</v>
      </c>
      <c r="B188" s="9" t="s">
        <v>737</v>
      </c>
      <c r="C188" s="11" t="s">
        <v>599</v>
      </c>
      <c r="D188" s="12" t="e">
        <f>(D172/(D176+D180)-1)*100</f>
        <v>#DIV/0!</v>
      </c>
      <c r="E188" s="18" t="s">
        <v>593</v>
      </c>
      <c r="F188" s="21">
        <v>-0.05</v>
      </c>
      <c r="G188" s="21">
        <v>0</v>
      </c>
      <c r="H188" s="20" t="s">
        <v>603</v>
      </c>
      <c r="I188" s="24"/>
    </row>
    <row r="189" ht="25.8" customHeight="true" spans="1:9">
      <c r="A189" s="9"/>
      <c r="B189" s="9"/>
      <c r="C189" s="11" t="s">
        <v>76</v>
      </c>
      <c r="D189" s="12" t="e">
        <f>(D173/(D177+D181)-1)*100</f>
        <v>#DIV/0!</v>
      </c>
      <c r="E189" s="18" t="s">
        <v>593</v>
      </c>
      <c r="F189" s="21">
        <v>-0.05</v>
      </c>
      <c r="G189" s="21">
        <v>0</v>
      </c>
      <c r="H189" s="20" t="s">
        <v>603</v>
      </c>
      <c r="I189" s="24"/>
    </row>
    <row r="190" ht="33.6" customHeight="true" spans="1:9">
      <c r="A190" s="9"/>
      <c r="B190" s="9"/>
      <c r="C190" s="11" t="s">
        <v>656</v>
      </c>
      <c r="D190" s="12" t="e">
        <f>D189-D188</f>
        <v>#DIV/0!</v>
      </c>
      <c r="E190" s="18"/>
      <c r="F190" s="19"/>
      <c r="G190" s="19"/>
      <c r="H190" s="20"/>
      <c r="I190" s="24"/>
    </row>
    <row r="191" ht="25.8" customHeight="true" spans="1:9">
      <c r="A191" s="9" t="s">
        <v>738</v>
      </c>
      <c r="B191" s="9" t="s">
        <v>739</v>
      </c>
      <c r="C191" s="11" t="s">
        <v>599</v>
      </c>
      <c r="D191" s="12">
        <f>IF(D172=0,0,D184/D172*100)</f>
        <v>0</v>
      </c>
      <c r="E191" s="18"/>
      <c r="F191" s="19"/>
      <c r="G191" s="19"/>
      <c r="H191" s="20"/>
      <c r="I191" s="24"/>
    </row>
    <row r="192" ht="25.8" customHeight="true" spans="1:9">
      <c r="A192" s="9"/>
      <c r="B192" s="9"/>
      <c r="C192" s="11" t="s">
        <v>76</v>
      </c>
      <c r="D192" s="12">
        <f>IF(D173=0,0,D185/D173*100)</f>
        <v>0</v>
      </c>
      <c r="E192" s="18"/>
      <c r="F192" s="19"/>
      <c r="G192" s="19"/>
      <c r="H192" s="20"/>
      <c r="I192" s="24"/>
    </row>
    <row r="193" ht="25.8" customHeight="true" spans="1:9">
      <c r="A193" s="9"/>
      <c r="B193" s="9"/>
      <c r="C193" s="11" t="s">
        <v>656</v>
      </c>
      <c r="D193" s="12">
        <f>D192-D191</f>
        <v>0</v>
      </c>
      <c r="E193" s="18"/>
      <c r="F193" s="19"/>
      <c r="G193" s="19"/>
      <c r="H193" s="20"/>
      <c r="I193" s="24"/>
    </row>
    <row r="194" ht="25.8" customHeight="true" spans="1:9">
      <c r="A194" s="9" t="s">
        <v>740</v>
      </c>
      <c r="B194" s="9" t="s">
        <v>741</v>
      </c>
      <c r="C194" s="11" t="s">
        <v>599</v>
      </c>
      <c r="D194" s="12" t="e">
        <f>D172/D139</f>
        <v>#DIV/0!</v>
      </c>
      <c r="E194" s="18"/>
      <c r="F194" s="19"/>
      <c r="G194" s="19"/>
      <c r="H194" s="20"/>
      <c r="I194" s="24"/>
    </row>
    <row r="195" ht="25.8" customHeight="true" spans="1:9">
      <c r="A195" s="9"/>
      <c r="B195" s="9"/>
      <c r="C195" s="11" t="s">
        <v>76</v>
      </c>
      <c r="D195" s="12" t="e">
        <f>D173/D140</f>
        <v>#DIV/0!</v>
      </c>
      <c r="E195" s="18"/>
      <c r="F195" s="19"/>
      <c r="G195" s="19"/>
      <c r="H195" s="20"/>
      <c r="I195" s="24"/>
    </row>
    <row r="196" ht="25.8" customHeight="true" spans="1:9">
      <c r="A196" s="9"/>
      <c r="B196" s="9"/>
      <c r="C196" s="11" t="s">
        <v>656</v>
      </c>
      <c r="D196" s="12" t="e">
        <f>D195-D194</f>
        <v>#DIV/0!</v>
      </c>
      <c r="E196" s="18"/>
      <c r="F196" s="19"/>
      <c r="G196" s="19"/>
      <c r="H196" s="20"/>
      <c r="I196" s="24"/>
    </row>
    <row r="197" ht="25.8" customHeight="true" spans="1:9">
      <c r="A197" s="9"/>
      <c r="B197" s="9"/>
      <c r="C197" s="11" t="s">
        <v>657</v>
      </c>
      <c r="D197" s="12" t="e">
        <f>IF(D194=0,0,D195/D194-1)*100</f>
        <v>#DIV/0!</v>
      </c>
      <c r="E197" s="18" t="s">
        <v>593</v>
      </c>
      <c r="F197" s="21">
        <v>0</v>
      </c>
      <c r="G197" s="21">
        <v>0.15</v>
      </c>
      <c r="H197" s="20" t="s">
        <v>603</v>
      </c>
      <c r="I197" s="24"/>
    </row>
    <row r="198" ht="25.8" customHeight="true" spans="1:9">
      <c r="A198" s="9" t="s">
        <v>742</v>
      </c>
      <c r="B198" s="9" t="s">
        <v>743</v>
      </c>
      <c r="C198" s="11" t="s">
        <v>599</v>
      </c>
      <c r="D198" s="12">
        <f>IF(D215=0,0,D194*100/D215)</f>
        <v>0</v>
      </c>
      <c r="E198" s="18" t="s">
        <v>593</v>
      </c>
      <c r="F198" s="21">
        <v>0.6</v>
      </c>
      <c r="G198" s="21">
        <v>3</v>
      </c>
      <c r="H198" s="20"/>
      <c r="I198" s="24"/>
    </row>
    <row r="199" ht="25.8" customHeight="true" spans="1:9">
      <c r="A199" s="9"/>
      <c r="B199" s="9"/>
      <c r="C199" s="11" t="s">
        <v>76</v>
      </c>
      <c r="D199" s="12">
        <f>IF(D216=0,0,D195*100/D216)</f>
        <v>0</v>
      </c>
      <c r="E199" s="18" t="s">
        <v>593</v>
      </c>
      <c r="F199" s="21">
        <v>0.6</v>
      </c>
      <c r="G199" s="21">
        <v>3</v>
      </c>
      <c r="H199" s="20" t="s">
        <v>603</v>
      </c>
      <c r="I199" s="24"/>
    </row>
    <row r="200" ht="25.8" customHeight="true" spans="1:9">
      <c r="A200" s="9"/>
      <c r="B200" s="9"/>
      <c r="C200" s="11" t="s">
        <v>656</v>
      </c>
      <c r="D200" s="12">
        <f>D199-D198</f>
        <v>0</v>
      </c>
      <c r="E200" s="18"/>
      <c r="F200" s="19"/>
      <c r="G200" s="19"/>
      <c r="H200" s="20"/>
      <c r="I200" s="24"/>
    </row>
    <row r="201" ht="25.8" customHeight="true" spans="1:9">
      <c r="A201" s="9" t="s">
        <v>744</v>
      </c>
      <c r="B201" s="9" t="s">
        <v>745</v>
      </c>
      <c r="C201" s="11" t="s">
        <v>599</v>
      </c>
      <c r="D201" s="12">
        <f>IF(D143=0,0,D180/D143)</f>
        <v>0</v>
      </c>
      <c r="E201" s="18"/>
      <c r="F201" s="19"/>
      <c r="G201" s="19"/>
      <c r="H201" s="20"/>
      <c r="I201" s="24"/>
    </row>
    <row r="202" ht="25.8" customHeight="true" spans="1:9">
      <c r="A202" s="9"/>
      <c r="B202" s="9"/>
      <c r="C202" s="11" t="s">
        <v>76</v>
      </c>
      <c r="D202" s="12">
        <f>IF(D144=0,0,D181/D144)</f>
        <v>0</v>
      </c>
      <c r="E202" s="18"/>
      <c r="F202" s="19"/>
      <c r="G202" s="19"/>
      <c r="H202" s="20"/>
      <c r="I202" s="24"/>
    </row>
    <row r="203" ht="25.8" customHeight="true" spans="1:9">
      <c r="A203" s="9"/>
      <c r="B203" s="9"/>
      <c r="C203" s="11" t="s">
        <v>656</v>
      </c>
      <c r="D203" s="12">
        <f>D202-D201</f>
        <v>0</v>
      </c>
      <c r="E203" s="18"/>
      <c r="F203" s="19"/>
      <c r="G203" s="19"/>
      <c r="H203" s="20"/>
      <c r="I203" s="24"/>
    </row>
    <row r="204" ht="25.8" customHeight="true" spans="1:9">
      <c r="A204" s="9"/>
      <c r="B204" s="9"/>
      <c r="C204" s="11" t="s">
        <v>657</v>
      </c>
      <c r="D204" s="12">
        <f>IF(D201=0,0,D202/D201-1)*100</f>
        <v>0</v>
      </c>
      <c r="E204" s="18" t="s">
        <v>593</v>
      </c>
      <c r="F204" s="21">
        <v>0</v>
      </c>
      <c r="G204" s="21">
        <v>0.15</v>
      </c>
      <c r="H204" s="20"/>
      <c r="I204" s="24"/>
    </row>
    <row r="205" ht="25.8" customHeight="true" spans="1:9">
      <c r="A205" s="9" t="s">
        <v>746</v>
      </c>
      <c r="B205" s="9" t="s">
        <v>747</v>
      </c>
      <c r="C205" s="11" t="s">
        <v>599</v>
      </c>
      <c r="D205" s="12">
        <f>IF(D215=0,0,D201/D215)*100</f>
        <v>0</v>
      </c>
      <c r="E205" s="18" t="s">
        <v>593</v>
      </c>
      <c r="F205" s="21">
        <v>0.6</v>
      </c>
      <c r="G205" s="21">
        <v>3</v>
      </c>
      <c r="H205" s="20" t="s">
        <v>603</v>
      </c>
      <c r="I205" s="24"/>
    </row>
    <row r="206" ht="25.8" customHeight="true" spans="1:9">
      <c r="A206" s="9"/>
      <c r="B206" s="9"/>
      <c r="C206" s="11" t="s">
        <v>76</v>
      </c>
      <c r="D206" s="12">
        <f>IF(D216=0,0,D202/D216)*100</f>
        <v>0</v>
      </c>
      <c r="E206" s="18" t="s">
        <v>593</v>
      </c>
      <c r="F206" s="21">
        <v>0.6</v>
      </c>
      <c r="G206" s="21">
        <v>3</v>
      </c>
      <c r="H206" s="20" t="s">
        <v>603</v>
      </c>
      <c r="I206" s="24"/>
    </row>
    <row r="207" ht="25.8" customHeight="true" spans="1:9">
      <c r="A207" s="9"/>
      <c r="B207" s="9"/>
      <c r="C207" s="11" t="s">
        <v>656</v>
      </c>
      <c r="D207" s="12">
        <f>D206-D205</f>
        <v>0</v>
      </c>
      <c r="E207" s="18"/>
      <c r="F207" s="19"/>
      <c r="G207" s="19"/>
      <c r="H207" s="20"/>
      <c r="I207" s="24"/>
    </row>
    <row r="208" ht="25.8" customHeight="true" spans="1:9">
      <c r="A208" s="9" t="s">
        <v>748</v>
      </c>
      <c r="B208" s="9" t="s">
        <v>749</v>
      </c>
      <c r="C208" s="11" t="s">
        <v>599</v>
      </c>
      <c r="D208" s="12">
        <f>IF(D147=0,0,D184/D147)</f>
        <v>0</v>
      </c>
      <c r="E208" s="18"/>
      <c r="F208" s="19"/>
      <c r="G208" s="19"/>
      <c r="H208" s="20"/>
      <c r="I208" s="24"/>
    </row>
    <row r="209" ht="25.8" customHeight="true" spans="1:9">
      <c r="A209" s="9"/>
      <c r="B209" s="9"/>
      <c r="C209" s="11" t="s">
        <v>76</v>
      </c>
      <c r="D209" s="12">
        <f>IF(D148=0,0,D185/D148)</f>
        <v>0</v>
      </c>
      <c r="E209" s="18"/>
      <c r="F209" s="19"/>
      <c r="G209" s="19"/>
      <c r="H209" s="20"/>
      <c r="I209" s="24"/>
    </row>
    <row r="210" ht="25.8" customHeight="true" spans="1:9">
      <c r="A210" s="9"/>
      <c r="B210" s="9"/>
      <c r="C210" s="11" t="s">
        <v>656</v>
      </c>
      <c r="D210" s="12">
        <f>D209-D208</f>
        <v>0</v>
      </c>
      <c r="E210" s="18"/>
      <c r="F210" s="19"/>
      <c r="G210" s="19"/>
      <c r="H210" s="20"/>
      <c r="I210" s="24"/>
    </row>
    <row r="211" ht="25.8" customHeight="true" spans="1:9">
      <c r="A211" s="9"/>
      <c r="B211" s="9"/>
      <c r="C211" s="11" t="s">
        <v>657</v>
      </c>
      <c r="D211" s="12">
        <f>IF(D208=0,0,D209/D208-1)*100</f>
        <v>0</v>
      </c>
      <c r="E211" s="18" t="s">
        <v>593</v>
      </c>
      <c r="F211" s="21">
        <v>0</v>
      </c>
      <c r="G211" s="21">
        <v>0.15</v>
      </c>
      <c r="H211" s="20"/>
      <c r="I211" s="24"/>
    </row>
    <row r="212" ht="25.8" customHeight="true" spans="1:9">
      <c r="A212" s="9" t="s">
        <v>750</v>
      </c>
      <c r="B212" s="9" t="s">
        <v>751</v>
      </c>
      <c r="C212" s="11" t="s">
        <v>599</v>
      </c>
      <c r="D212" s="12">
        <f>IF(D215=0,0,D208*100/D215)</f>
        <v>0</v>
      </c>
      <c r="E212" s="18" t="s">
        <v>593</v>
      </c>
      <c r="F212" s="21">
        <v>0.6</v>
      </c>
      <c r="G212" s="21">
        <v>3</v>
      </c>
      <c r="H212" s="20"/>
      <c r="I212" s="24"/>
    </row>
    <row r="213" ht="25.8" customHeight="true" spans="1:9">
      <c r="A213" s="9"/>
      <c r="B213" s="9"/>
      <c r="C213" s="11" t="s">
        <v>76</v>
      </c>
      <c r="D213" s="12">
        <f>IF(D216=0,0,D209*100/D216)</f>
        <v>0</v>
      </c>
      <c r="E213" s="18" t="s">
        <v>593</v>
      </c>
      <c r="F213" s="21">
        <v>0.6</v>
      </c>
      <c r="G213" s="21">
        <v>3</v>
      </c>
      <c r="H213" s="20" t="s">
        <v>603</v>
      </c>
      <c r="I213" s="24"/>
    </row>
    <row r="214" ht="25.8" customHeight="true" spans="1:9">
      <c r="A214" s="9"/>
      <c r="B214" s="9"/>
      <c r="C214" s="11" t="s">
        <v>656</v>
      </c>
      <c r="D214" s="12">
        <f>D213-D212</f>
        <v>0</v>
      </c>
      <c r="E214" s="18"/>
      <c r="F214" s="19"/>
      <c r="G214" s="19"/>
      <c r="H214" s="20"/>
      <c r="I214" s="24"/>
    </row>
    <row r="215" ht="25.8" customHeight="true" spans="1:9">
      <c r="A215" s="9" t="s">
        <v>752</v>
      </c>
      <c r="B215" s="10" t="s">
        <v>753</v>
      </c>
      <c r="C215" s="11" t="s">
        <v>599</v>
      </c>
      <c r="D215" s="12">
        <v>0</v>
      </c>
      <c r="E215" s="18"/>
      <c r="F215" s="31">
        <v>50000</v>
      </c>
      <c r="G215" s="31">
        <v>120000</v>
      </c>
      <c r="H215" s="20" t="s">
        <v>603</v>
      </c>
      <c r="I215" s="24"/>
    </row>
    <row r="216" ht="25.8" customHeight="true" spans="1:9">
      <c r="A216" s="9"/>
      <c r="B216" s="10"/>
      <c r="C216" s="11" t="s">
        <v>76</v>
      </c>
      <c r="D216" s="12">
        <v>0</v>
      </c>
      <c r="E216" s="18"/>
      <c r="F216" s="31">
        <v>53000</v>
      </c>
      <c r="G216" s="31">
        <v>132000</v>
      </c>
      <c r="H216" s="20" t="s">
        <v>603</v>
      </c>
      <c r="I216" s="24"/>
    </row>
    <row r="217" ht="25.8" customHeight="true" spans="1:9">
      <c r="A217" s="9"/>
      <c r="B217" s="10"/>
      <c r="C217" s="11" t="s">
        <v>656</v>
      </c>
      <c r="D217" s="12">
        <f>D216-D215</f>
        <v>0</v>
      </c>
      <c r="E217" s="18"/>
      <c r="F217" s="19"/>
      <c r="G217" s="19"/>
      <c r="H217" s="20"/>
      <c r="I217" s="24"/>
    </row>
    <row r="218" ht="25.8" customHeight="true" spans="1:9">
      <c r="A218" s="9"/>
      <c r="B218" s="10"/>
      <c r="C218" s="11" t="s">
        <v>657</v>
      </c>
      <c r="D218" s="12">
        <f>IF(D215=0,0,D216/D215-1)*100</f>
        <v>0</v>
      </c>
      <c r="E218" s="18" t="s">
        <v>593</v>
      </c>
      <c r="F218" s="19" t="s">
        <v>754</v>
      </c>
      <c r="G218" s="19" t="s">
        <v>782</v>
      </c>
      <c r="H218" s="20"/>
      <c r="I218" s="24"/>
    </row>
    <row r="219" ht="25.8" customHeight="true" spans="1:9">
      <c r="A219" s="7" t="s">
        <v>756</v>
      </c>
      <c r="B219" s="7"/>
      <c r="C219" s="8"/>
      <c r="D219" s="13"/>
      <c r="E219" s="13"/>
      <c r="F219" s="13"/>
      <c r="G219" s="13"/>
      <c r="H219" s="17"/>
      <c r="I219" s="13"/>
    </row>
    <row r="220" ht="25.8" customHeight="true" spans="1:9">
      <c r="A220" s="9" t="s">
        <v>757</v>
      </c>
      <c r="B220" s="9" t="s">
        <v>758</v>
      </c>
      <c r="C220" s="11" t="s">
        <v>599</v>
      </c>
      <c r="D220" s="12">
        <f>IF(D163+D167=0,0,D124/(D163+D167))</f>
        <v>0</v>
      </c>
      <c r="E220" s="18"/>
      <c r="F220" s="19"/>
      <c r="G220" s="19"/>
      <c r="H220" s="17"/>
      <c r="I220" s="24"/>
    </row>
    <row r="221" ht="25.8" customHeight="true" spans="1:9">
      <c r="A221" s="9"/>
      <c r="B221" s="9"/>
      <c r="C221" s="11" t="s">
        <v>76</v>
      </c>
      <c r="D221" s="12">
        <f>IF(D164+D168=0,0,D125/(D164+D168))</f>
        <v>0</v>
      </c>
      <c r="E221" s="18"/>
      <c r="F221" s="19"/>
      <c r="G221" s="19"/>
      <c r="H221" s="17"/>
      <c r="I221" s="24"/>
    </row>
    <row r="222" ht="25.8" customHeight="true" spans="1:9">
      <c r="A222" s="9"/>
      <c r="B222" s="9"/>
      <c r="C222" s="11" t="s">
        <v>656</v>
      </c>
      <c r="D222" s="12">
        <f>D221-D220</f>
        <v>0</v>
      </c>
      <c r="E222" s="18"/>
      <c r="F222" s="19"/>
      <c r="G222" s="19"/>
      <c r="H222" s="17"/>
      <c r="I222" s="24"/>
    </row>
    <row r="223" ht="25.8" customHeight="true" spans="1:9">
      <c r="A223" s="9" t="s">
        <v>759</v>
      </c>
      <c r="B223" s="9" t="s">
        <v>760</v>
      </c>
      <c r="C223" s="11" t="s">
        <v>599</v>
      </c>
      <c r="D223" s="12" t="e">
        <f>IF(D194=0,0,D86*100/D194)</f>
        <v>#DIV/0!</v>
      </c>
      <c r="E223" s="18" t="s">
        <v>593</v>
      </c>
      <c r="F223" s="21">
        <v>0.4</v>
      </c>
      <c r="G223" s="21">
        <v>1</v>
      </c>
      <c r="H223" s="32"/>
      <c r="I223" s="24"/>
    </row>
    <row r="224" ht="25.8" customHeight="true" spans="1:9">
      <c r="A224" s="9"/>
      <c r="B224" s="9"/>
      <c r="C224" s="11" t="s">
        <v>76</v>
      </c>
      <c r="D224" s="12" t="e">
        <f>IF(D195=0,0,D87*100/D195)</f>
        <v>#DIV/0!</v>
      </c>
      <c r="E224" s="18" t="s">
        <v>593</v>
      </c>
      <c r="F224" s="21">
        <v>0.4</v>
      </c>
      <c r="G224" s="21">
        <v>1</v>
      </c>
      <c r="H224" s="32" t="s">
        <v>603</v>
      </c>
      <c r="I224" s="24"/>
    </row>
    <row r="225" ht="25.8" customHeight="true" spans="1:9">
      <c r="A225" s="9"/>
      <c r="B225" s="9"/>
      <c r="C225" s="11" t="s">
        <v>656</v>
      </c>
      <c r="D225" s="12" t="e">
        <f>D224-D223</f>
        <v>#DIV/0!</v>
      </c>
      <c r="E225" s="18"/>
      <c r="F225" s="19"/>
      <c r="G225" s="19"/>
      <c r="H225" s="17"/>
      <c r="I225" s="24"/>
    </row>
    <row r="226" ht="25.8" customHeight="true" spans="1:9">
      <c r="A226" s="9" t="s">
        <v>761</v>
      </c>
      <c r="B226" s="9" t="s">
        <v>762</v>
      </c>
      <c r="C226" s="11" t="s">
        <v>599</v>
      </c>
      <c r="D226" s="12">
        <v>0</v>
      </c>
      <c r="E226" s="18"/>
      <c r="F226" s="19"/>
      <c r="G226" s="19"/>
      <c r="H226" s="17"/>
      <c r="I226" s="24"/>
    </row>
    <row r="227" ht="25.8" customHeight="true" spans="1:9">
      <c r="A227" s="9"/>
      <c r="B227" s="9"/>
      <c r="C227" s="11" t="s">
        <v>76</v>
      </c>
      <c r="D227" s="12">
        <v>0</v>
      </c>
      <c r="E227" s="18"/>
      <c r="F227" s="19"/>
      <c r="G227" s="19"/>
      <c r="H227" s="17"/>
      <c r="I227" s="24"/>
    </row>
    <row r="228" ht="25.8" customHeight="true" spans="1:9">
      <c r="A228" s="9"/>
      <c r="B228" s="9"/>
      <c r="C228" s="11" t="s">
        <v>656</v>
      </c>
      <c r="D228" s="12">
        <f>D227-D226</f>
        <v>0</v>
      </c>
      <c r="E228" s="18"/>
      <c r="F228" s="19"/>
      <c r="G228" s="19"/>
      <c r="H228" s="17"/>
      <c r="I228" s="24"/>
    </row>
    <row r="229" ht="25.8" customHeight="true" spans="1:9">
      <c r="A229" s="9" t="s">
        <v>783</v>
      </c>
      <c r="B229" s="9" t="s">
        <v>764</v>
      </c>
      <c r="C229" s="11" t="s">
        <v>599</v>
      </c>
      <c r="D229" s="12">
        <v>0</v>
      </c>
      <c r="E229" s="18" t="s">
        <v>593</v>
      </c>
      <c r="F229" s="21">
        <v>0.2</v>
      </c>
      <c r="G229" s="21">
        <v>0.24</v>
      </c>
      <c r="H229" s="20"/>
      <c r="I229" s="24" t="s">
        <v>631</v>
      </c>
    </row>
    <row r="230" ht="25.8" customHeight="true" spans="1:9">
      <c r="A230" s="9"/>
      <c r="B230" s="9"/>
      <c r="C230" s="11" t="s">
        <v>76</v>
      </c>
      <c r="D230" s="12">
        <v>0</v>
      </c>
      <c r="E230" s="18" t="s">
        <v>593</v>
      </c>
      <c r="F230" s="21">
        <v>0.2</v>
      </c>
      <c r="G230" s="21">
        <v>0.24</v>
      </c>
      <c r="H230" s="20"/>
      <c r="I230" s="24"/>
    </row>
    <row r="231" ht="25.8" customHeight="true" spans="1:9">
      <c r="A231" s="9"/>
      <c r="B231" s="9"/>
      <c r="C231" s="11" t="s">
        <v>656</v>
      </c>
      <c r="D231" s="12">
        <f>D230-D229</f>
        <v>0</v>
      </c>
      <c r="E231" s="18" t="s">
        <v>593</v>
      </c>
      <c r="F231" s="21">
        <v>-0.01</v>
      </c>
      <c r="G231" s="21">
        <v>0.01</v>
      </c>
      <c r="H231" s="20"/>
      <c r="I231" s="24"/>
    </row>
    <row r="232" ht="25.8" customHeight="true" spans="1:9">
      <c r="A232" s="29"/>
      <c r="B232" s="29"/>
      <c r="C232" s="30"/>
      <c r="D232" s="29"/>
      <c r="E232" s="29"/>
      <c r="F232" s="29"/>
      <c r="G232" s="33"/>
      <c r="H232" s="34"/>
      <c r="I232" s="33"/>
    </row>
  </sheetData>
  <mergeCells count="135">
    <mergeCell ref="A1:I1"/>
    <mergeCell ref="F4:G4"/>
    <mergeCell ref="A6:I6"/>
    <mergeCell ref="A27:I27"/>
    <mergeCell ref="A50:I50"/>
    <mergeCell ref="A81:I81"/>
    <mergeCell ref="A110:I110"/>
    <mergeCell ref="A123:I123"/>
    <mergeCell ref="A171:I171"/>
    <mergeCell ref="A219:I219"/>
    <mergeCell ref="A4:A5"/>
    <mergeCell ref="A7:A10"/>
    <mergeCell ref="A11:A14"/>
    <mergeCell ref="A15:A18"/>
    <mergeCell ref="A19:A22"/>
    <mergeCell ref="A23:A26"/>
    <mergeCell ref="A28:A31"/>
    <mergeCell ref="A32:A35"/>
    <mergeCell ref="A36:A39"/>
    <mergeCell ref="A40:A43"/>
    <mergeCell ref="A44:A46"/>
    <mergeCell ref="A47:A49"/>
    <mergeCell ref="A51:A54"/>
    <mergeCell ref="A55:A58"/>
    <mergeCell ref="A59:A61"/>
    <mergeCell ref="A62:A64"/>
    <mergeCell ref="A65:A68"/>
    <mergeCell ref="A69:A72"/>
    <mergeCell ref="A73:A76"/>
    <mergeCell ref="A77:A80"/>
    <mergeCell ref="A82:A85"/>
    <mergeCell ref="A86:A89"/>
    <mergeCell ref="A90:A93"/>
    <mergeCell ref="A94:A97"/>
    <mergeCell ref="A98:A101"/>
    <mergeCell ref="A102:A105"/>
    <mergeCell ref="A106:A109"/>
    <mergeCell ref="A111:A114"/>
    <mergeCell ref="A115:A118"/>
    <mergeCell ref="A119:A122"/>
    <mergeCell ref="A124:A127"/>
    <mergeCell ref="A128:A131"/>
    <mergeCell ref="A132:A135"/>
    <mergeCell ref="A136:A138"/>
    <mergeCell ref="A139:A142"/>
    <mergeCell ref="A143:A146"/>
    <mergeCell ref="A147:A150"/>
    <mergeCell ref="A151:A153"/>
    <mergeCell ref="A154:A156"/>
    <mergeCell ref="A157:A159"/>
    <mergeCell ref="A160:A162"/>
    <mergeCell ref="A163:A166"/>
    <mergeCell ref="A167:A170"/>
    <mergeCell ref="A172:A175"/>
    <mergeCell ref="A176:A179"/>
    <mergeCell ref="A180:A183"/>
    <mergeCell ref="A184:A187"/>
    <mergeCell ref="A188:A190"/>
    <mergeCell ref="A191:A193"/>
    <mergeCell ref="A194:A197"/>
    <mergeCell ref="A198:A200"/>
    <mergeCell ref="A201:A204"/>
    <mergeCell ref="A205:A207"/>
    <mergeCell ref="A208:A211"/>
    <mergeCell ref="A212:A214"/>
    <mergeCell ref="A215:A218"/>
    <mergeCell ref="A220:A222"/>
    <mergeCell ref="A223:A225"/>
    <mergeCell ref="A226:A228"/>
    <mergeCell ref="A229:A231"/>
    <mergeCell ref="B4:B5"/>
    <mergeCell ref="B7:B10"/>
    <mergeCell ref="B11:B14"/>
    <mergeCell ref="B15:B18"/>
    <mergeCell ref="B19:B22"/>
    <mergeCell ref="B23:B26"/>
    <mergeCell ref="B28:B31"/>
    <mergeCell ref="B32:B35"/>
    <mergeCell ref="B36:B39"/>
    <mergeCell ref="B40:B43"/>
    <mergeCell ref="B44:B46"/>
    <mergeCell ref="B47:B49"/>
    <mergeCell ref="B51:B54"/>
    <mergeCell ref="B55:B58"/>
    <mergeCell ref="B59:B61"/>
    <mergeCell ref="B62:B64"/>
    <mergeCell ref="B65:B68"/>
    <mergeCell ref="B69:B72"/>
    <mergeCell ref="B73:B76"/>
    <mergeCell ref="B77:B80"/>
    <mergeCell ref="B82:B85"/>
    <mergeCell ref="B86:B89"/>
    <mergeCell ref="B90:B93"/>
    <mergeCell ref="B94:B97"/>
    <mergeCell ref="B98:B101"/>
    <mergeCell ref="B102:B105"/>
    <mergeCell ref="B106:B109"/>
    <mergeCell ref="B111:B114"/>
    <mergeCell ref="B115:B118"/>
    <mergeCell ref="B119:B122"/>
    <mergeCell ref="B124:B127"/>
    <mergeCell ref="B128:B131"/>
    <mergeCell ref="B132:B135"/>
    <mergeCell ref="B136:B138"/>
    <mergeCell ref="B139:B142"/>
    <mergeCell ref="B143:B146"/>
    <mergeCell ref="B147:B150"/>
    <mergeCell ref="B151:B153"/>
    <mergeCell ref="B154:B156"/>
    <mergeCell ref="B157:B159"/>
    <mergeCell ref="B160:B162"/>
    <mergeCell ref="B163:B166"/>
    <mergeCell ref="B167:B170"/>
    <mergeCell ref="B172:B175"/>
    <mergeCell ref="B176:B179"/>
    <mergeCell ref="B180:B183"/>
    <mergeCell ref="B184:B187"/>
    <mergeCell ref="B188:B190"/>
    <mergeCell ref="B191:B193"/>
    <mergeCell ref="B194:B197"/>
    <mergeCell ref="B198:B200"/>
    <mergeCell ref="B201:B204"/>
    <mergeCell ref="B205:B207"/>
    <mergeCell ref="B208:B211"/>
    <mergeCell ref="B212:B214"/>
    <mergeCell ref="B215:B218"/>
    <mergeCell ref="B220:B222"/>
    <mergeCell ref="B223:B225"/>
    <mergeCell ref="B226:B228"/>
    <mergeCell ref="B229:B231"/>
    <mergeCell ref="C4:C5"/>
    <mergeCell ref="D4:D5"/>
    <mergeCell ref="E4:E5"/>
    <mergeCell ref="H4:H5"/>
    <mergeCell ref="I4:I5"/>
  </mergeCells>
  <printOptions horizontalCentered="true"/>
  <pageMargins left="1.18110236220472" right="1.18110236220472" top="1.18110236220472" bottom="1.18110236220472" header="0.51181" footer="0.51181"/>
  <pageSetup paperSize="9" scale="75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GridLines="0" showZeros="0" workbookViewId="0">
      <selection activeCell="A1" sqref="A1"/>
    </sheetView>
  </sheetViews>
  <sheetFormatPr defaultColWidth="8" defaultRowHeight="15.75" outlineLevelCol="4"/>
  <cols>
    <col min="1" max="1" width="5.525" style="1"/>
    <col min="2" max="2" width="70.475" style="1"/>
    <col min="3" max="3" width="8" style="1" hidden="true"/>
    <col min="4" max="4" width="12.05" style="1"/>
    <col min="5" max="5" width="6.525" style="1"/>
  </cols>
  <sheetData>
    <row r="1" ht="22.8" customHeight="true" spans="1:5">
      <c r="A1" s="278"/>
      <c r="B1" s="278"/>
      <c r="C1" s="278"/>
      <c r="D1" s="278"/>
      <c r="E1" s="278"/>
    </row>
    <row r="2" ht="45" customHeight="true" spans="1:5">
      <c r="A2" s="279" t="s">
        <v>21</v>
      </c>
      <c r="B2" s="279"/>
      <c r="C2" s="279"/>
      <c r="D2" s="279"/>
      <c r="E2" s="283"/>
    </row>
    <row r="3" ht="27" customHeight="true" spans="1:5">
      <c r="A3" s="280"/>
      <c r="B3" s="280"/>
      <c r="C3" s="280"/>
      <c r="D3" s="280"/>
      <c r="E3" s="280"/>
    </row>
    <row r="4" ht="27" customHeight="true" spans="1:5">
      <c r="A4" s="280"/>
      <c r="B4" s="281" t="s">
        <v>22</v>
      </c>
      <c r="C4" s="281"/>
      <c r="D4" s="282" t="s">
        <v>23</v>
      </c>
      <c r="E4" s="284"/>
    </row>
    <row r="5" ht="27" customHeight="true" spans="1:5">
      <c r="A5" s="280"/>
      <c r="B5" s="281" t="s">
        <v>24</v>
      </c>
      <c r="C5" s="281"/>
      <c r="D5" s="282" t="s">
        <v>25</v>
      </c>
      <c r="E5" s="284"/>
    </row>
    <row r="6" ht="27" customHeight="true" spans="1:5">
      <c r="A6" s="280"/>
      <c r="B6" s="281" t="s">
        <v>26</v>
      </c>
      <c r="C6" s="281"/>
      <c r="D6" s="282" t="s">
        <v>27</v>
      </c>
      <c r="E6" s="284"/>
    </row>
    <row r="7" ht="27" customHeight="true" spans="1:5">
      <c r="A7" s="280"/>
      <c r="B7" s="281" t="s">
        <v>28</v>
      </c>
      <c r="C7" s="281"/>
      <c r="D7" s="282" t="s">
        <v>29</v>
      </c>
      <c r="E7" s="284"/>
    </row>
    <row r="8" ht="27" customHeight="true" spans="1:5">
      <c r="A8" s="280"/>
      <c r="B8" s="281" t="s">
        <v>30</v>
      </c>
      <c r="C8" s="281"/>
      <c r="D8" s="282" t="s">
        <v>31</v>
      </c>
      <c r="E8" s="284"/>
    </row>
    <row r="9" ht="27" customHeight="true" spans="1:5">
      <c r="A9" s="280"/>
      <c r="B9" s="281" t="s">
        <v>32</v>
      </c>
      <c r="C9" s="281"/>
      <c r="D9" s="282" t="s">
        <v>33</v>
      </c>
      <c r="E9" s="284"/>
    </row>
    <row r="10" ht="27" customHeight="true" spans="1:5">
      <c r="A10" s="280"/>
      <c r="B10" s="281" t="s">
        <v>34</v>
      </c>
      <c r="C10" s="281"/>
      <c r="D10" s="282" t="s">
        <v>35</v>
      </c>
      <c r="E10" s="284"/>
    </row>
    <row r="11" ht="27" customHeight="true" spans="1:5">
      <c r="A11" s="280"/>
      <c r="B11" s="281" t="s">
        <v>36</v>
      </c>
      <c r="C11" s="281"/>
      <c r="D11" s="282" t="s">
        <v>37</v>
      </c>
      <c r="E11" s="284"/>
    </row>
    <row r="12" ht="27" customHeight="true" spans="1:5">
      <c r="A12" s="278"/>
      <c r="B12" s="281" t="s">
        <v>38</v>
      </c>
      <c r="C12" s="281"/>
      <c r="D12" s="282" t="s">
        <v>39</v>
      </c>
      <c r="E12" s="284"/>
    </row>
    <row r="13" ht="27" customHeight="true" spans="1:5">
      <c r="A13" s="278"/>
      <c r="B13" s="281" t="s">
        <v>40</v>
      </c>
      <c r="C13" s="281"/>
      <c r="D13" s="282" t="s">
        <v>41</v>
      </c>
      <c r="E13" s="284"/>
    </row>
    <row r="14" ht="27" customHeight="true" spans="1:5">
      <c r="A14" s="278"/>
      <c r="B14" s="281" t="s">
        <v>42</v>
      </c>
      <c r="C14" s="281"/>
      <c r="D14" s="282" t="s">
        <v>43</v>
      </c>
      <c r="E14" s="284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1:C11"/>
  </mergeCells>
  <printOptions horizontalCentered="true"/>
  <pageMargins left="0.78740157480315" right="0.78740157480315" top="1.18110236220472" bottom="1.18110236220472" header="0.51181" footer="0.51181"/>
  <pageSetup paperSize="9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showZeros="0" workbookViewId="0">
      <pane topLeftCell="B5" activePane="bottomRight" state="frozen"/>
      <selection activeCell="A1" sqref="A1:I1"/>
    </sheetView>
  </sheetViews>
  <sheetFormatPr defaultColWidth="8" defaultRowHeight="15.75"/>
  <cols>
    <col min="1" max="1" width="41.9583333333333" style="1"/>
    <col min="2" max="2" width="23.3916666666667" style="1"/>
    <col min="3" max="3" width="15.9583333333333" style="1"/>
    <col min="4" max="4" width="16.8666666666667" style="1"/>
    <col min="5" max="5" width="19.475" style="1"/>
    <col min="6" max="6" width="21.0833333333333" style="1"/>
    <col min="7" max="8" width="15.7583333333333" style="1"/>
    <col min="9" max="9" width="16.5666666666667" style="1"/>
  </cols>
  <sheetData>
    <row r="1" ht="45" customHeight="true" spans="1:9">
      <c r="A1" s="108" t="s">
        <v>44</v>
      </c>
      <c r="B1" s="109"/>
      <c r="C1" s="109"/>
      <c r="D1" s="270"/>
      <c r="E1" s="109"/>
      <c r="F1" s="109"/>
      <c r="G1" s="109"/>
      <c r="H1" s="109"/>
      <c r="I1" s="109"/>
    </row>
    <row r="2" ht="19.8" customHeight="true" spans="1:9">
      <c r="A2" s="211"/>
      <c r="B2" s="211"/>
      <c r="C2" s="211"/>
      <c r="D2" s="271"/>
      <c r="E2" s="211"/>
      <c r="F2" s="211"/>
      <c r="G2" s="211"/>
      <c r="H2" s="211"/>
      <c r="I2" s="277" t="s">
        <v>23</v>
      </c>
    </row>
    <row r="3" ht="19.8" customHeight="true" spans="1:9">
      <c r="A3" s="110" t="s">
        <v>45</v>
      </c>
      <c r="B3" s="110"/>
      <c r="C3" s="152"/>
      <c r="D3" s="272"/>
      <c r="E3" s="110"/>
      <c r="F3" s="110"/>
      <c r="G3" s="110"/>
      <c r="H3" s="110"/>
      <c r="I3" s="130" t="s">
        <v>46</v>
      </c>
    </row>
    <row r="4" ht="39.6" customHeight="true" spans="1:9">
      <c r="A4" s="112" t="s">
        <v>47</v>
      </c>
      <c r="B4" s="273" t="s">
        <v>48</v>
      </c>
      <c r="C4" s="233" t="s">
        <v>49</v>
      </c>
      <c r="D4" s="233" t="s">
        <v>50</v>
      </c>
      <c r="E4" s="275" t="s">
        <v>51</v>
      </c>
      <c r="F4" s="162" t="s">
        <v>52</v>
      </c>
      <c r="G4" s="162" t="s">
        <v>53</v>
      </c>
      <c r="H4" s="162" t="s">
        <v>54</v>
      </c>
      <c r="I4" s="273" t="s">
        <v>55</v>
      </c>
    </row>
    <row r="5" ht="27" customHeight="true" spans="1:9">
      <c r="A5" s="274" t="s">
        <v>56</v>
      </c>
      <c r="B5" s="201">
        <f>C5+D5+E5+F5+G5+H5+I5</f>
        <v>130059454</v>
      </c>
      <c r="C5" s="198">
        <v>0</v>
      </c>
      <c r="D5" s="198">
        <v>55969192.5</v>
      </c>
      <c r="E5" s="201">
        <v>67701285.96</v>
      </c>
      <c r="F5" s="201">
        <v>0</v>
      </c>
      <c r="G5" s="201">
        <v>0</v>
      </c>
      <c r="H5" s="201">
        <v>2167627.5</v>
      </c>
      <c r="I5" s="249">
        <v>4221348.04</v>
      </c>
    </row>
    <row r="6" ht="27" customHeight="true" spans="1:9">
      <c r="A6" s="218" t="s">
        <v>57</v>
      </c>
      <c r="B6" s="201">
        <f>C6+D6+E6+F6+G6+H6+I6</f>
        <v>79186686</v>
      </c>
      <c r="C6" s="201">
        <v>0</v>
      </c>
      <c r="D6" s="201">
        <v>9110070</v>
      </c>
      <c r="E6" s="201">
        <v>63952391.96</v>
      </c>
      <c r="F6" s="201">
        <v>0</v>
      </c>
      <c r="G6" s="201">
        <v>0</v>
      </c>
      <c r="H6" s="201">
        <v>2102544</v>
      </c>
      <c r="I6" s="249">
        <v>4021680.04</v>
      </c>
    </row>
    <row r="7" ht="27" customHeight="true" spans="1:9">
      <c r="A7" s="218" t="s">
        <v>58</v>
      </c>
      <c r="B7" s="201">
        <f>C7+D7+E7+F7+G7+H7+I7</f>
        <v>45510790</v>
      </c>
      <c r="C7" s="201">
        <v>0</v>
      </c>
      <c r="D7" s="201">
        <v>44380790</v>
      </c>
      <c r="E7" s="201">
        <v>1130000</v>
      </c>
      <c r="F7" s="201">
        <v>0</v>
      </c>
      <c r="G7" s="201">
        <v>0</v>
      </c>
      <c r="H7" s="201">
        <v>0</v>
      </c>
      <c r="I7" s="249">
        <v>0</v>
      </c>
    </row>
    <row r="8" ht="27" customHeight="true" spans="1:9">
      <c r="A8" s="113" t="s">
        <v>59</v>
      </c>
      <c r="B8" s="201">
        <f>C8+D8+E8+F8+G8+H8+I8</f>
        <v>4924751.5</v>
      </c>
      <c r="C8" s="201">
        <v>0</v>
      </c>
      <c r="D8" s="201">
        <v>2100000</v>
      </c>
      <c r="E8" s="201">
        <v>2560000</v>
      </c>
      <c r="F8" s="201">
        <v>0</v>
      </c>
      <c r="G8" s="201">
        <v>0</v>
      </c>
      <c r="H8" s="201">
        <v>65083.5</v>
      </c>
      <c r="I8" s="249">
        <v>199668</v>
      </c>
    </row>
    <row r="9" ht="27" customHeight="true" spans="1:9">
      <c r="A9" s="113" t="s">
        <v>60</v>
      </c>
      <c r="B9" s="201">
        <f>C9+D9</f>
        <v>240862.5</v>
      </c>
      <c r="C9" s="201">
        <v>0</v>
      </c>
      <c r="D9" s="201">
        <v>240862.5</v>
      </c>
      <c r="E9" s="276"/>
      <c r="F9" s="201"/>
      <c r="G9" s="201"/>
      <c r="H9" s="201"/>
      <c r="I9" s="201"/>
    </row>
    <row r="10" ht="27" customHeight="true" spans="1:9">
      <c r="A10" s="113" t="s">
        <v>61</v>
      </c>
      <c r="B10" s="201">
        <f>C10+D10+E10+F10+I10</f>
        <v>196364</v>
      </c>
      <c r="C10" s="201">
        <v>0</v>
      </c>
      <c r="D10" s="201">
        <v>137470</v>
      </c>
      <c r="E10" s="201">
        <v>58894</v>
      </c>
      <c r="F10" s="201">
        <v>0</v>
      </c>
      <c r="G10" s="201"/>
      <c r="H10" s="201"/>
      <c r="I10" s="201">
        <v>0</v>
      </c>
    </row>
    <row r="11" ht="27" customHeight="true" spans="1:9">
      <c r="A11" s="113" t="s">
        <v>62</v>
      </c>
      <c r="B11" s="201">
        <f>C11+D11+E11+F11+G11+H11+I11</f>
        <v>0</v>
      </c>
      <c r="C11" s="201">
        <v>0</v>
      </c>
      <c r="D11" s="201">
        <v>0</v>
      </c>
      <c r="E11" s="201">
        <v>0</v>
      </c>
      <c r="F11" s="201">
        <v>0</v>
      </c>
      <c r="G11" s="201">
        <v>0</v>
      </c>
      <c r="H11" s="201">
        <v>0</v>
      </c>
      <c r="I11" s="201">
        <v>0</v>
      </c>
    </row>
    <row r="12" ht="27" customHeight="true" spans="1:9">
      <c r="A12" s="113" t="s">
        <v>63</v>
      </c>
      <c r="B12" s="201">
        <f>C12</f>
        <v>0</v>
      </c>
      <c r="C12" s="201">
        <v>0</v>
      </c>
      <c r="D12" s="201"/>
      <c r="E12" s="201"/>
      <c r="F12" s="201"/>
      <c r="G12" s="201"/>
      <c r="H12" s="201"/>
      <c r="I12" s="201"/>
    </row>
    <row r="13" ht="27" customHeight="true" spans="1:9">
      <c r="A13" s="113" t="s">
        <v>64</v>
      </c>
      <c r="B13" s="201">
        <f>C13</f>
        <v>0</v>
      </c>
      <c r="C13" s="201">
        <v>0</v>
      </c>
      <c r="D13" s="201"/>
      <c r="E13" s="201"/>
      <c r="F13" s="201"/>
      <c r="G13" s="201"/>
      <c r="H13" s="201"/>
      <c r="I13" s="201"/>
    </row>
    <row r="14" ht="27" customHeight="true" spans="1:9">
      <c r="A14" s="218" t="s">
        <v>65</v>
      </c>
      <c r="B14" s="201">
        <f>C14+D14+E14+F14+G14+H14+I14</f>
        <v>69187524.28</v>
      </c>
      <c r="C14" s="201">
        <v>0</v>
      </c>
      <c r="D14" s="201">
        <v>42982239.3</v>
      </c>
      <c r="E14" s="201">
        <v>18223450.28</v>
      </c>
      <c r="F14" s="201">
        <v>0</v>
      </c>
      <c r="G14" s="201">
        <v>0</v>
      </c>
      <c r="H14" s="201">
        <v>2948425.45</v>
      </c>
      <c r="I14" s="201">
        <v>5033409.25</v>
      </c>
    </row>
    <row r="15" ht="27" customHeight="true" spans="1:9">
      <c r="A15" s="218" t="s">
        <v>66</v>
      </c>
      <c r="B15" s="201">
        <f>C15+D15+E15+F15+G15+H15+I15</f>
        <v>66804833.58</v>
      </c>
      <c r="C15" s="201">
        <v>0</v>
      </c>
      <c r="D15" s="201">
        <v>42936590.3</v>
      </c>
      <c r="E15" s="201">
        <v>18223450.28</v>
      </c>
      <c r="F15" s="201">
        <v>0</v>
      </c>
      <c r="G15" s="201">
        <v>0</v>
      </c>
      <c r="H15" s="201">
        <v>2842277.45</v>
      </c>
      <c r="I15" s="201">
        <v>2802515.55</v>
      </c>
    </row>
    <row r="16" ht="27" customHeight="true" spans="1:9">
      <c r="A16" s="218" t="s">
        <v>67</v>
      </c>
      <c r="B16" s="201">
        <f>C16+D16+E16+F16+I16</f>
        <v>45649</v>
      </c>
      <c r="C16" s="201">
        <v>0</v>
      </c>
      <c r="D16" s="201">
        <v>45649</v>
      </c>
      <c r="E16" s="201">
        <v>0</v>
      </c>
      <c r="F16" s="201">
        <v>0</v>
      </c>
      <c r="G16" s="201"/>
      <c r="H16" s="201"/>
      <c r="I16" s="201">
        <v>0</v>
      </c>
    </row>
    <row r="17" ht="27" customHeight="true" spans="1:9">
      <c r="A17" s="113" t="s">
        <v>68</v>
      </c>
      <c r="B17" s="201">
        <f>C17+D17+E17+F17+G17+H17+I17</f>
        <v>681984</v>
      </c>
      <c r="C17" s="201">
        <v>0</v>
      </c>
      <c r="D17" s="201">
        <v>0</v>
      </c>
      <c r="E17" s="201">
        <v>0</v>
      </c>
      <c r="F17" s="201">
        <v>0</v>
      </c>
      <c r="G17" s="201">
        <v>0</v>
      </c>
      <c r="H17" s="201">
        <v>0</v>
      </c>
      <c r="I17" s="201">
        <v>681984</v>
      </c>
    </row>
    <row r="18" ht="27" customHeight="true" spans="1:9">
      <c r="A18" s="113" t="s">
        <v>69</v>
      </c>
      <c r="B18" s="201">
        <f>C18</f>
        <v>0</v>
      </c>
      <c r="C18" s="201">
        <v>0</v>
      </c>
      <c r="D18" s="201"/>
      <c r="E18" s="201"/>
      <c r="F18" s="201"/>
      <c r="G18" s="201"/>
      <c r="H18" s="201"/>
      <c r="I18" s="201"/>
    </row>
    <row r="19" ht="27" customHeight="true" spans="1:9">
      <c r="A19" s="113" t="s">
        <v>70</v>
      </c>
      <c r="B19" s="201">
        <f>C19</f>
        <v>0</v>
      </c>
      <c r="C19" s="201">
        <v>0</v>
      </c>
      <c r="D19" s="201"/>
      <c r="E19" s="201"/>
      <c r="F19" s="201"/>
      <c r="G19" s="201"/>
      <c r="H19" s="201"/>
      <c r="I19" s="201"/>
    </row>
    <row r="20" ht="27" customHeight="true" spans="1:9">
      <c r="A20" s="274" t="s">
        <v>71</v>
      </c>
      <c r="B20" s="201">
        <f>C20+D20+E20+F20+G20+H20+I20</f>
        <v>60871929.72</v>
      </c>
      <c r="C20" s="201">
        <v>0</v>
      </c>
      <c r="D20" s="201">
        <v>12986953.2</v>
      </c>
      <c r="E20" s="201">
        <v>49477835.68</v>
      </c>
      <c r="F20" s="201">
        <v>0</v>
      </c>
      <c r="G20" s="201">
        <v>0</v>
      </c>
      <c r="H20" s="201">
        <v>-780797.95</v>
      </c>
      <c r="I20" s="249">
        <v>-812061.21</v>
      </c>
    </row>
    <row r="21" ht="27" customHeight="true" spans="1:9">
      <c r="A21" s="218" t="s">
        <v>72</v>
      </c>
      <c r="B21" s="201">
        <f>C21+D21+E21+F21+G21+H21+I21</f>
        <v>451191387.84</v>
      </c>
      <c r="C21" s="201">
        <v>0</v>
      </c>
      <c r="D21" s="201">
        <v>100576412.64</v>
      </c>
      <c r="E21" s="201">
        <v>333990681.96</v>
      </c>
      <c r="F21" s="201">
        <v>0</v>
      </c>
      <c r="G21" s="201">
        <v>0</v>
      </c>
      <c r="H21" s="201">
        <v>2082909.99</v>
      </c>
      <c r="I21" s="249">
        <v>14541383.25</v>
      </c>
    </row>
    <row r="22" ht="27" customHeight="true" spans="1:9">
      <c r="A22" s="271"/>
      <c r="B22" s="202"/>
      <c r="C22" s="202"/>
      <c r="D22" s="89"/>
      <c r="E22" s="202"/>
      <c r="F22" s="202"/>
      <c r="G22" s="202"/>
      <c r="H22" s="202"/>
      <c r="I22" s="204" t="s">
        <v>73</v>
      </c>
    </row>
  </sheetData>
  <mergeCells count="1">
    <mergeCell ref="A1:I1"/>
  </mergeCells>
  <printOptions horizontalCentered="true"/>
  <pageMargins left="0.393700787401575" right="0.393700787401575" top="0.78740157480315" bottom="0.78740157480315" header="0.51181" footer="0.51181"/>
  <pageSetup paperSize="9" scale="7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workbookViewId="0">
      <pane topLeftCell="B13" activePane="bottomRight" state="frozen"/>
      <selection activeCell="A1" sqref="A1:F1"/>
    </sheetView>
  </sheetViews>
  <sheetFormatPr defaultColWidth="8" defaultRowHeight="15.75" outlineLevelCol="5"/>
  <cols>
    <col min="1" max="1" width="29.2083333333333" style="1"/>
    <col min="2" max="3" width="23.8916666666667" style="1"/>
    <col min="4" max="4" width="29.2083333333333" style="1"/>
    <col min="5" max="6" width="23.8916666666667" style="1"/>
  </cols>
  <sheetData>
    <row r="1" ht="48" customHeight="true" spans="1:6">
      <c r="A1" s="108" t="s">
        <v>74</v>
      </c>
      <c r="B1" s="109"/>
      <c r="C1" s="109"/>
      <c r="D1" s="109"/>
      <c r="E1" s="109"/>
      <c r="F1" s="109"/>
    </row>
    <row r="2" ht="19.8" customHeight="true" spans="1:6">
      <c r="A2" s="208"/>
      <c r="B2" s="208"/>
      <c r="C2" s="208"/>
      <c r="D2" s="208"/>
      <c r="E2" s="203" t="s">
        <v>25</v>
      </c>
      <c r="F2" s="204"/>
    </row>
    <row r="3" ht="19.8" customHeight="true" spans="1:6">
      <c r="A3" s="110" t="s">
        <v>45</v>
      </c>
      <c r="B3" s="110"/>
      <c r="C3" s="110"/>
      <c r="D3" s="110"/>
      <c r="E3" s="130"/>
      <c r="F3" s="153" t="s">
        <v>46</v>
      </c>
    </row>
    <row r="4" ht="27" customHeight="true" spans="1:6">
      <c r="A4" s="112" t="s">
        <v>47</v>
      </c>
      <c r="B4" s="112" t="s">
        <v>75</v>
      </c>
      <c r="C4" s="112" t="s">
        <v>76</v>
      </c>
      <c r="D4" s="112" t="s">
        <v>47</v>
      </c>
      <c r="E4" s="140" t="s">
        <v>75</v>
      </c>
      <c r="F4" s="154" t="s">
        <v>76</v>
      </c>
    </row>
    <row r="5" ht="28.8" customHeight="true" spans="1:6">
      <c r="A5" s="113" t="s">
        <v>77</v>
      </c>
      <c r="B5" s="184">
        <v>0</v>
      </c>
      <c r="C5" s="184">
        <v>0</v>
      </c>
      <c r="D5" s="113" t="s">
        <v>78</v>
      </c>
      <c r="E5" s="267">
        <v>0</v>
      </c>
      <c r="F5" s="252">
        <v>0</v>
      </c>
    </row>
    <row r="6" ht="28.8" customHeight="true" spans="1:6">
      <c r="A6" s="113" t="s">
        <v>79</v>
      </c>
      <c r="B6" s="184">
        <v>0</v>
      </c>
      <c r="C6" s="184">
        <v>0</v>
      </c>
      <c r="D6" s="113" t="s">
        <v>80</v>
      </c>
      <c r="E6" s="268">
        <v>0</v>
      </c>
      <c r="F6" s="269">
        <v>0</v>
      </c>
    </row>
    <row r="7" ht="28.8" customHeight="true" spans="1:6">
      <c r="A7" s="113" t="s">
        <v>81</v>
      </c>
      <c r="B7" s="184">
        <v>0</v>
      </c>
      <c r="C7" s="184">
        <v>0</v>
      </c>
      <c r="D7" s="113" t="s">
        <v>82</v>
      </c>
      <c r="E7" s="157">
        <v>0</v>
      </c>
      <c r="F7" s="149">
        <v>0</v>
      </c>
    </row>
    <row r="8" ht="28.8" customHeight="true" spans="1:6">
      <c r="A8" s="113" t="s">
        <v>83</v>
      </c>
      <c r="B8" s="184">
        <v>0</v>
      </c>
      <c r="C8" s="184">
        <v>0</v>
      </c>
      <c r="D8" s="235" t="s">
        <v>84</v>
      </c>
      <c r="E8" s="251">
        <v>0</v>
      </c>
      <c r="F8" s="251">
        <v>0</v>
      </c>
    </row>
    <row r="9" ht="28.8" customHeight="true" spans="1:6">
      <c r="A9" s="113" t="s">
        <v>85</v>
      </c>
      <c r="B9" s="184">
        <v>0</v>
      </c>
      <c r="C9" s="184">
        <v>0</v>
      </c>
      <c r="D9" s="235" t="s">
        <v>86</v>
      </c>
      <c r="E9" s="251">
        <v>0</v>
      </c>
      <c r="F9" s="251">
        <v>0</v>
      </c>
    </row>
    <row r="10" ht="28.8" customHeight="true" spans="1:6">
      <c r="A10" s="144" t="s">
        <v>87</v>
      </c>
      <c r="B10" s="184">
        <v>0</v>
      </c>
      <c r="C10" s="184">
        <v>0</v>
      </c>
      <c r="D10" s="236" t="s">
        <v>88</v>
      </c>
      <c r="E10" s="251">
        <v>0</v>
      </c>
      <c r="F10" s="251">
        <v>0</v>
      </c>
    </row>
    <row r="11" ht="28.8" customHeight="true" spans="1:6">
      <c r="A11" s="181" t="s">
        <v>89</v>
      </c>
      <c r="B11" s="156">
        <v>0</v>
      </c>
      <c r="C11" s="156">
        <v>0</v>
      </c>
      <c r="D11" s="177" t="s">
        <v>90</v>
      </c>
      <c r="E11" s="186" t="s">
        <v>90</v>
      </c>
      <c r="F11" s="134" t="s">
        <v>90</v>
      </c>
    </row>
    <row r="12" ht="28.8" customHeight="true" spans="1:6">
      <c r="A12" s="197" t="s">
        <v>91</v>
      </c>
      <c r="B12" s="212">
        <v>0</v>
      </c>
      <c r="C12" s="212">
        <v>0</v>
      </c>
      <c r="D12" s="176" t="s">
        <v>90</v>
      </c>
      <c r="E12" s="180" t="s">
        <v>90</v>
      </c>
      <c r="F12" s="134" t="s">
        <v>90</v>
      </c>
    </row>
    <row r="13" ht="28.8" customHeight="true" spans="1:6">
      <c r="A13" s="113" t="s">
        <v>92</v>
      </c>
      <c r="B13" s="201">
        <f>B5+B6+B8+B9+B10+B11</f>
        <v>0</v>
      </c>
      <c r="C13" s="201">
        <f>C5+C6+C8+C9+C10+C11</f>
        <v>0</v>
      </c>
      <c r="D13" s="113" t="s">
        <v>93</v>
      </c>
      <c r="E13" s="249">
        <f>E5+E7+E8+E9+E10</f>
        <v>0</v>
      </c>
      <c r="F13" s="150">
        <f>F5+F7+F8+F9+F10</f>
        <v>0</v>
      </c>
    </row>
    <row r="14" ht="28.8" customHeight="true" spans="1:6">
      <c r="A14" s="144" t="s">
        <v>94</v>
      </c>
      <c r="B14" s="184">
        <v>0</v>
      </c>
      <c r="C14" s="184">
        <v>0</v>
      </c>
      <c r="D14" s="144" t="s">
        <v>95</v>
      </c>
      <c r="E14" s="182">
        <v>0</v>
      </c>
      <c r="F14" s="246">
        <v>0</v>
      </c>
    </row>
    <row r="15" ht="39.6" customHeight="true" spans="1:6">
      <c r="A15" s="265" t="s">
        <v>96</v>
      </c>
      <c r="B15" s="184">
        <v>0</v>
      </c>
      <c r="C15" s="182">
        <v>0</v>
      </c>
      <c r="D15" s="265" t="s">
        <v>97</v>
      </c>
      <c r="E15" s="184">
        <v>0</v>
      </c>
      <c r="F15" s="156">
        <v>0</v>
      </c>
    </row>
    <row r="16" ht="28.8" customHeight="true" spans="1:6">
      <c r="A16" s="144" t="s">
        <v>98</v>
      </c>
      <c r="B16" s="184">
        <v>0</v>
      </c>
      <c r="C16" s="184">
        <v>0</v>
      </c>
      <c r="D16" s="144" t="s">
        <v>99</v>
      </c>
      <c r="E16" s="182">
        <v>0</v>
      </c>
      <c r="F16" s="246">
        <v>0</v>
      </c>
    </row>
    <row r="17" ht="39.6" customHeight="true" spans="1:6">
      <c r="A17" s="265" t="s">
        <v>100</v>
      </c>
      <c r="B17" s="184">
        <v>0</v>
      </c>
      <c r="C17" s="182">
        <v>0</v>
      </c>
      <c r="D17" s="265" t="s">
        <v>101</v>
      </c>
      <c r="E17" s="184">
        <v>0</v>
      </c>
      <c r="F17" s="156">
        <v>0</v>
      </c>
    </row>
    <row r="18" ht="28.8" customHeight="true" spans="1:6">
      <c r="A18" s="144" t="s">
        <v>102</v>
      </c>
      <c r="B18" s="199">
        <f>B13+B14+B16</f>
        <v>0</v>
      </c>
      <c r="C18" s="199">
        <f>C13+C14+C16</f>
        <v>0</v>
      </c>
      <c r="D18" s="144" t="s">
        <v>103</v>
      </c>
      <c r="E18" s="247">
        <f>E13+E14+E16</f>
        <v>0</v>
      </c>
      <c r="F18" s="150">
        <f>F13+F14+F16</f>
        <v>0</v>
      </c>
    </row>
    <row r="19" ht="28.8" customHeight="true" spans="1:6">
      <c r="A19" s="134" t="s">
        <v>90</v>
      </c>
      <c r="B19" s="134" t="s">
        <v>90</v>
      </c>
      <c r="C19" s="134" t="s">
        <v>90</v>
      </c>
      <c r="D19" s="136" t="s">
        <v>104</v>
      </c>
      <c r="E19" s="150">
        <f>B18-E18</f>
        <v>0</v>
      </c>
      <c r="F19" s="150">
        <f>C18-F18</f>
        <v>0</v>
      </c>
    </row>
    <row r="20" ht="28.8" customHeight="true" spans="1:6">
      <c r="A20" s="136" t="s">
        <v>105</v>
      </c>
      <c r="B20" s="149">
        <v>0</v>
      </c>
      <c r="C20" s="150">
        <f>E20</f>
        <v>0</v>
      </c>
      <c r="D20" s="136" t="s">
        <v>106</v>
      </c>
      <c r="E20" s="150">
        <f>B20+E19</f>
        <v>0</v>
      </c>
      <c r="F20" s="150">
        <f>C20+F19</f>
        <v>0</v>
      </c>
    </row>
    <row r="21" ht="28.8" customHeight="true" spans="1:6">
      <c r="A21" s="134" t="s">
        <v>107</v>
      </c>
      <c r="B21" s="150">
        <f>B18+B20</f>
        <v>0</v>
      </c>
      <c r="C21" s="150">
        <f>C18+C20</f>
        <v>0</v>
      </c>
      <c r="D21" s="134" t="s">
        <v>107</v>
      </c>
      <c r="E21" s="150">
        <f>E18+E20</f>
        <v>0</v>
      </c>
      <c r="F21" s="150">
        <f>F18+F20</f>
        <v>0</v>
      </c>
    </row>
    <row r="22" ht="28.8" customHeight="true" spans="1:6">
      <c r="A22" s="127"/>
      <c r="B22" s="266">
        <v>0</v>
      </c>
      <c r="C22" s="266"/>
      <c r="D22" s="127"/>
      <c r="E22" s="266">
        <v>0</v>
      </c>
      <c r="F22" s="191" t="s">
        <v>108</v>
      </c>
    </row>
  </sheetData>
  <mergeCells count="2">
    <mergeCell ref="A1:F1"/>
    <mergeCell ref="E2:F2"/>
  </mergeCells>
  <printOptions horizontalCentered="true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workbookViewId="0">
      <pane topLeftCell="B5" activePane="bottomRight" state="frozen"/>
      <selection activeCell="A1" sqref="A1:F1"/>
    </sheetView>
  </sheetViews>
  <sheetFormatPr defaultColWidth="8" defaultRowHeight="15.75" outlineLevelCol="5"/>
  <cols>
    <col min="1" max="1" width="34.6333333333333" style="1"/>
    <col min="2" max="3" width="23.8916666666667" style="1"/>
    <col min="4" max="4" width="33.9333333333333" style="1"/>
    <col min="5" max="6" width="23.8916666666667" style="1"/>
  </cols>
  <sheetData>
    <row r="1" ht="48" customHeight="true" spans="1:6">
      <c r="A1" s="108" t="s">
        <v>109</v>
      </c>
      <c r="B1" s="109"/>
      <c r="C1" s="109"/>
      <c r="D1" s="109"/>
      <c r="E1" s="109"/>
      <c r="F1" s="109"/>
    </row>
    <row r="2" ht="19.8" customHeight="true" spans="1:6">
      <c r="A2" s="208"/>
      <c r="B2" s="208"/>
      <c r="C2" s="208"/>
      <c r="D2" s="208"/>
      <c r="E2" s="203" t="s">
        <v>27</v>
      </c>
      <c r="F2" s="204"/>
    </row>
    <row r="3" ht="19.8" customHeight="true" spans="1:6">
      <c r="A3" s="152" t="s">
        <v>45</v>
      </c>
      <c r="B3" s="152"/>
      <c r="C3" s="152"/>
      <c r="D3" s="152"/>
      <c r="E3" s="153"/>
      <c r="F3" s="153" t="s">
        <v>46</v>
      </c>
    </row>
    <row r="4" ht="28.8" customHeight="true" spans="1:6">
      <c r="A4" s="154" t="s">
        <v>47</v>
      </c>
      <c r="B4" s="154" t="s">
        <v>75</v>
      </c>
      <c r="C4" s="154" t="s">
        <v>76</v>
      </c>
      <c r="D4" s="154" t="s">
        <v>47</v>
      </c>
      <c r="E4" s="154" t="s">
        <v>75</v>
      </c>
      <c r="F4" s="154" t="s">
        <v>76</v>
      </c>
    </row>
    <row r="5" ht="28.8" customHeight="true" spans="1:6">
      <c r="A5" s="259" t="s">
        <v>110</v>
      </c>
      <c r="B5" s="205">
        <v>8453388</v>
      </c>
      <c r="C5" s="205">
        <v>9110070</v>
      </c>
      <c r="D5" s="259" t="s">
        <v>111</v>
      </c>
      <c r="E5" s="205">
        <v>39669480</v>
      </c>
      <c r="F5" s="205">
        <v>40411140.3</v>
      </c>
    </row>
    <row r="6" ht="28.8" customHeight="true" spans="1:6">
      <c r="A6" s="197" t="s">
        <v>112</v>
      </c>
      <c r="B6" s="212">
        <v>2334000</v>
      </c>
      <c r="C6" s="212">
        <v>2684700</v>
      </c>
      <c r="D6" s="259" t="s">
        <v>113</v>
      </c>
      <c r="E6" s="212">
        <v>939036</v>
      </c>
      <c r="F6" s="212">
        <v>966450</v>
      </c>
    </row>
    <row r="7" ht="28.8" customHeight="true" spans="1:6">
      <c r="A7" s="260" t="s">
        <v>79</v>
      </c>
      <c r="B7" s="261">
        <v>43551472</v>
      </c>
      <c r="C7" s="261">
        <v>44380790</v>
      </c>
      <c r="D7" s="259" t="s">
        <v>114</v>
      </c>
      <c r="E7" s="184">
        <v>1558967.4</v>
      </c>
      <c r="F7" s="184">
        <v>1559000</v>
      </c>
    </row>
    <row r="8" ht="28.8" customHeight="true" spans="1:6">
      <c r="A8" s="113" t="s">
        <v>115</v>
      </c>
      <c r="B8" s="184">
        <v>39669480</v>
      </c>
      <c r="C8" s="184">
        <v>40411140</v>
      </c>
      <c r="D8" s="259" t="s">
        <v>86</v>
      </c>
      <c r="E8" s="184">
        <v>40649</v>
      </c>
      <c r="F8" s="184">
        <v>45649</v>
      </c>
    </row>
    <row r="9" ht="28.8" customHeight="true" spans="1:6">
      <c r="A9" s="144" t="s">
        <v>116</v>
      </c>
      <c r="B9" s="184">
        <v>2323025</v>
      </c>
      <c r="C9" s="184">
        <v>2410650</v>
      </c>
      <c r="D9" s="259" t="s">
        <v>88</v>
      </c>
      <c r="E9" s="156">
        <v>0</v>
      </c>
      <c r="F9" s="156">
        <v>0</v>
      </c>
    </row>
    <row r="10" ht="28.8" customHeight="true" spans="1:6">
      <c r="A10" s="197" t="s">
        <v>117</v>
      </c>
      <c r="B10" s="184">
        <v>0</v>
      </c>
      <c r="C10" s="182">
        <v>0</v>
      </c>
      <c r="D10" s="134" t="s">
        <v>90</v>
      </c>
      <c r="E10" s="134" t="s">
        <v>90</v>
      </c>
      <c r="F10" s="134" t="s">
        <v>90</v>
      </c>
    </row>
    <row r="11" ht="28.8" customHeight="true" spans="1:6">
      <c r="A11" s="113" t="s">
        <v>118</v>
      </c>
      <c r="B11" s="184">
        <v>1852000</v>
      </c>
      <c r="C11" s="182">
        <v>2100000</v>
      </c>
      <c r="D11" s="134" t="s">
        <v>90</v>
      </c>
      <c r="E11" s="134" t="s">
        <v>90</v>
      </c>
      <c r="F11" s="134" t="s">
        <v>90</v>
      </c>
    </row>
    <row r="12" ht="28.8" customHeight="true" spans="1:6">
      <c r="A12" s="113" t="s">
        <v>119</v>
      </c>
      <c r="B12" s="184">
        <v>0</v>
      </c>
      <c r="C12" s="182">
        <v>240862.5</v>
      </c>
      <c r="D12" s="134" t="s">
        <v>90</v>
      </c>
      <c r="E12" s="134" t="s">
        <v>90</v>
      </c>
      <c r="F12" s="134" t="s">
        <v>90</v>
      </c>
    </row>
    <row r="13" ht="28.8" customHeight="true" spans="1:6">
      <c r="A13" s="113" t="s">
        <v>120</v>
      </c>
      <c r="B13" s="184">
        <v>117470</v>
      </c>
      <c r="C13" s="182">
        <v>137470</v>
      </c>
      <c r="D13" s="134" t="s">
        <v>90</v>
      </c>
      <c r="E13" s="134" t="s">
        <v>90</v>
      </c>
      <c r="F13" s="134" t="s">
        <v>90</v>
      </c>
    </row>
    <row r="14" ht="28.8" customHeight="true" spans="1:6">
      <c r="A14" s="113" t="s">
        <v>121</v>
      </c>
      <c r="B14" s="184">
        <v>0</v>
      </c>
      <c r="C14" s="182">
        <v>0</v>
      </c>
      <c r="D14" s="134" t="s">
        <v>90</v>
      </c>
      <c r="E14" s="155" t="s">
        <v>90</v>
      </c>
      <c r="F14" s="155" t="s">
        <v>90</v>
      </c>
    </row>
    <row r="15" ht="28.8" customHeight="true" spans="1:6">
      <c r="A15" s="113" t="s">
        <v>122</v>
      </c>
      <c r="B15" s="201">
        <f>B5+B7+B10+B11+B12+B13+B14</f>
        <v>53974330</v>
      </c>
      <c r="C15" s="201">
        <f>C5+C7+C10+C11+C12+C13+C14</f>
        <v>55969192.5</v>
      </c>
      <c r="D15" s="262" t="s">
        <v>93</v>
      </c>
      <c r="E15" s="201">
        <f>E5+E6+E7+E8+E9</f>
        <v>42208132.4</v>
      </c>
      <c r="F15" s="201">
        <f>F5+F6+F7+F8+F9</f>
        <v>42982239.3</v>
      </c>
    </row>
    <row r="16" ht="28.8" customHeight="true" spans="1:6">
      <c r="A16" s="113" t="s">
        <v>123</v>
      </c>
      <c r="B16" s="184">
        <v>0</v>
      </c>
      <c r="C16" s="184">
        <v>0</v>
      </c>
      <c r="D16" s="197" t="s">
        <v>95</v>
      </c>
      <c r="E16" s="184">
        <v>0</v>
      </c>
      <c r="F16" s="184">
        <v>0</v>
      </c>
    </row>
    <row r="17" ht="28.8" customHeight="true" spans="1:6">
      <c r="A17" s="113" t="s">
        <v>124</v>
      </c>
      <c r="B17" s="184">
        <v>0</v>
      </c>
      <c r="C17" s="184">
        <v>0</v>
      </c>
      <c r="D17" s="262" t="s">
        <v>99</v>
      </c>
      <c r="E17" s="184">
        <v>0</v>
      </c>
      <c r="F17" s="184">
        <v>0</v>
      </c>
    </row>
    <row r="18" ht="28.8" customHeight="true" spans="1:6">
      <c r="A18" s="144" t="s">
        <v>125</v>
      </c>
      <c r="B18" s="199">
        <f>B15+B16+B17</f>
        <v>53974330</v>
      </c>
      <c r="C18" s="199">
        <f>C15+C16+C17</f>
        <v>55969192.5</v>
      </c>
      <c r="D18" s="259" t="s">
        <v>103</v>
      </c>
      <c r="E18" s="201">
        <f>E15+E16+E17</f>
        <v>42208132.4</v>
      </c>
      <c r="F18" s="201">
        <f>F15+F16+F17</f>
        <v>42982239.3</v>
      </c>
    </row>
    <row r="19" ht="28.8" customHeight="true" spans="1:6">
      <c r="A19" s="134" t="s">
        <v>90</v>
      </c>
      <c r="B19" s="134" t="s">
        <v>90</v>
      </c>
      <c r="C19" s="147" t="s">
        <v>90</v>
      </c>
      <c r="D19" s="197" t="s">
        <v>104</v>
      </c>
      <c r="E19" s="201">
        <f>B18-E18</f>
        <v>11766197.6</v>
      </c>
      <c r="F19" s="201">
        <f>C18-F18</f>
        <v>12986953.2</v>
      </c>
    </row>
    <row r="20" ht="28.8" customHeight="true" spans="1:6">
      <c r="A20" s="259" t="s">
        <v>126</v>
      </c>
      <c r="B20" s="205">
        <v>75823261.84</v>
      </c>
      <c r="C20" s="263">
        <f>E20</f>
        <v>87589459.44</v>
      </c>
      <c r="D20" s="262" t="s">
        <v>106</v>
      </c>
      <c r="E20" s="201">
        <f>B20+E19</f>
        <v>87589459.44</v>
      </c>
      <c r="F20" s="201">
        <f>C20+F19</f>
        <v>100576412.64</v>
      </c>
    </row>
    <row r="21" ht="28.8" customHeight="true" spans="1:6">
      <c r="A21" s="134" t="s">
        <v>107</v>
      </c>
      <c r="B21" s="150">
        <f>B18+B20</f>
        <v>129797591.84</v>
      </c>
      <c r="C21" s="150">
        <f>C18+C20</f>
        <v>143558651.94</v>
      </c>
      <c r="D21" s="147" t="s">
        <v>107</v>
      </c>
      <c r="E21" s="199">
        <f>E18+E20</f>
        <v>129797591.84</v>
      </c>
      <c r="F21" s="199">
        <f>F18+F20</f>
        <v>143558651.94</v>
      </c>
    </row>
    <row r="22" ht="16.2" customHeight="true" spans="1:6">
      <c r="A22" s="264"/>
      <c r="B22" s="129"/>
      <c r="C22" s="129"/>
      <c r="D22" s="211"/>
      <c r="E22" s="202"/>
      <c r="F22" s="204" t="s">
        <v>127</v>
      </c>
    </row>
  </sheetData>
  <mergeCells count="2">
    <mergeCell ref="A1:F1"/>
    <mergeCell ref="E2:F2"/>
  </mergeCells>
  <printOptions horizontalCentered="true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5.75" outlineLevelCol="5"/>
  <cols>
    <col min="1" max="1" width="29.2083333333333" style="1"/>
    <col min="2" max="3" width="23.8916666666667" style="1"/>
    <col min="4" max="4" width="29.2083333333333" style="1"/>
    <col min="5" max="6" width="23.8916666666667" style="1"/>
  </cols>
  <sheetData>
    <row r="1" ht="48" customHeight="true" spans="1:6">
      <c r="A1" s="108" t="s">
        <v>128</v>
      </c>
      <c r="B1" s="109"/>
      <c r="C1" s="109"/>
      <c r="D1" s="109"/>
      <c r="E1" s="109"/>
      <c r="F1" s="109"/>
    </row>
    <row r="2" ht="21" customHeight="true" spans="1:6">
      <c r="A2" s="239"/>
      <c r="B2" s="239"/>
      <c r="C2" s="239"/>
      <c r="D2" s="239"/>
      <c r="E2" s="192"/>
      <c r="F2" s="203" t="s">
        <v>29</v>
      </c>
    </row>
    <row r="3" ht="21" customHeight="true" spans="1:6">
      <c r="A3" s="152" t="s">
        <v>45</v>
      </c>
      <c r="B3" s="152"/>
      <c r="C3" s="152"/>
      <c r="D3" s="152"/>
      <c r="E3" s="153"/>
      <c r="F3" s="153" t="s">
        <v>46</v>
      </c>
    </row>
    <row r="4" ht="28.8" customHeight="true" spans="1:6">
      <c r="A4" s="154" t="s">
        <v>47</v>
      </c>
      <c r="B4" s="154" t="s">
        <v>75</v>
      </c>
      <c r="C4" s="154" t="s">
        <v>76</v>
      </c>
      <c r="D4" s="154" t="s">
        <v>47</v>
      </c>
      <c r="E4" s="154" t="s">
        <v>75</v>
      </c>
      <c r="F4" s="154" t="s">
        <v>76</v>
      </c>
    </row>
    <row r="5" ht="28.8" customHeight="true" spans="1:6">
      <c r="A5" s="234" t="s">
        <v>77</v>
      </c>
      <c r="B5" s="149">
        <v>66551192</v>
      </c>
      <c r="C5" s="240">
        <v>63952391.96</v>
      </c>
      <c r="D5" s="241" t="s">
        <v>78</v>
      </c>
      <c r="E5" s="251">
        <v>16458350.64</v>
      </c>
      <c r="F5" s="251">
        <v>18223450.28</v>
      </c>
    </row>
    <row r="6" ht="28.8" customHeight="true" spans="1:6">
      <c r="A6" s="235" t="s">
        <v>79</v>
      </c>
      <c r="B6" s="149">
        <v>230000</v>
      </c>
      <c r="C6" s="242">
        <v>1130000</v>
      </c>
      <c r="D6" s="241" t="s">
        <v>129</v>
      </c>
      <c r="E6" s="251">
        <v>0</v>
      </c>
      <c r="F6" s="251">
        <v>0</v>
      </c>
    </row>
    <row r="7" ht="28.8" customHeight="true" spans="1:6">
      <c r="A7" s="235" t="s">
        <v>81</v>
      </c>
      <c r="B7" s="149">
        <v>0</v>
      </c>
      <c r="C7" s="242">
        <v>0</v>
      </c>
      <c r="D7" s="234" t="s">
        <v>130</v>
      </c>
      <c r="E7" s="252">
        <v>0</v>
      </c>
      <c r="F7" s="252">
        <v>0</v>
      </c>
    </row>
    <row r="8" ht="28.8" customHeight="true" spans="1:6">
      <c r="A8" s="235" t="s">
        <v>83</v>
      </c>
      <c r="B8" s="178">
        <v>1360000</v>
      </c>
      <c r="C8" s="182">
        <v>2560000</v>
      </c>
      <c r="D8" s="243" t="s">
        <v>90</v>
      </c>
      <c r="E8" s="243" t="s">
        <v>90</v>
      </c>
      <c r="F8" s="253" t="s">
        <v>90</v>
      </c>
    </row>
    <row r="9" ht="28.8" customHeight="true" spans="1:6">
      <c r="A9" s="244" t="s">
        <v>131</v>
      </c>
      <c r="B9" s="149">
        <v>53894</v>
      </c>
      <c r="C9" s="245">
        <v>58894</v>
      </c>
      <c r="D9" s="243" t="s">
        <v>90</v>
      </c>
      <c r="E9" s="243" t="s">
        <v>90</v>
      </c>
      <c r="F9" s="253" t="s">
        <v>90</v>
      </c>
    </row>
    <row r="10" ht="28.8" customHeight="true" spans="1:6">
      <c r="A10" s="235" t="s">
        <v>132</v>
      </c>
      <c r="B10" s="178">
        <v>0</v>
      </c>
      <c r="C10" s="182">
        <v>0</v>
      </c>
      <c r="D10" s="243" t="s">
        <v>90</v>
      </c>
      <c r="E10" s="243" t="s">
        <v>90</v>
      </c>
      <c r="F10" s="253" t="s">
        <v>90</v>
      </c>
    </row>
    <row r="11" ht="28.8" customHeight="true" spans="1:6">
      <c r="A11" s="235" t="s">
        <v>91</v>
      </c>
      <c r="B11" s="246">
        <v>0</v>
      </c>
      <c r="C11" s="245">
        <v>0</v>
      </c>
      <c r="D11" s="243" t="s">
        <v>90</v>
      </c>
      <c r="E11" s="243" t="s">
        <v>90</v>
      </c>
      <c r="F11" s="254" t="s">
        <v>90</v>
      </c>
    </row>
    <row r="12" ht="28.8" customHeight="true" spans="1:6">
      <c r="A12" s="113" t="s">
        <v>133</v>
      </c>
      <c r="B12" s="247">
        <f>B5+B6+B8+B9+B10</f>
        <v>68195086</v>
      </c>
      <c r="C12" s="248">
        <f>C5+C6+C8+C9+C10</f>
        <v>67701285.96</v>
      </c>
      <c r="D12" s="113" t="s">
        <v>134</v>
      </c>
      <c r="E12" s="255">
        <f>E5+E6+E7</f>
        <v>16458350.64</v>
      </c>
      <c r="F12" s="256">
        <f>F5+F6+F7</f>
        <v>18223450.28</v>
      </c>
    </row>
    <row r="13" ht="28.8" customHeight="true" spans="1:6">
      <c r="A13" s="235" t="s">
        <v>135</v>
      </c>
      <c r="B13" s="149">
        <v>900000</v>
      </c>
      <c r="C13" s="242">
        <v>0</v>
      </c>
      <c r="D13" s="235" t="s">
        <v>136</v>
      </c>
      <c r="E13" s="178">
        <v>0</v>
      </c>
      <c r="F13" s="182">
        <v>0</v>
      </c>
    </row>
    <row r="14" ht="28.8" customHeight="true" spans="1:6">
      <c r="A14" s="235" t="s">
        <v>137</v>
      </c>
      <c r="B14" s="246">
        <v>0</v>
      </c>
      <c r="C14" s="242">
        <v>0</v>
      </c>
      <c r="D14" s="235" t="s">
        <v>138</v>
      </c>
      <c r="E14" s="240">
        <v>0</v>
      </c>
      <c r="F14" s="157">
        <v>0</v>
      </c>
    </row>
    <row r="15" ht="28.8" customHeight="true" spans="1:6">
      <c r="A15" s="113" t="s">
        <v>139</v>
      </c>
      <c r="B15" s="249">
        <f>B12+B13+B14</f>
        <v>69095086</v>
      </c>
      <c r="C15" s="250">
        <f>C12+C13+C14</f>
        <v>67701285.96</v>
      </c>
      <c r="D15" s="113" t="s">
        <v>140</v>
      </c>
      <c r="E15" s="257">
        <f>E12+E13+E14</f>
        <v>16458350.64</v>
      </c>
      <c r="F15" s="258">
        <f>F12+F13+F14</f>
        <v>18223450.28</v>
      </c>
    </row>
    <row r="16" ht="28.8" customHeight="true" spans="1:6">
      <c r="A16" s="114" t="s">
        <v>90</v>
      </c>
      <c r="B16" s="141" t="s">
        <v>90</v>
      </c>
      <c r="C16" s="200" t="s">
        <v>90</v>
      </c>
      <c r="D16" s="113" t="s">
        <v>141</v>
      </c>
      <c r="E16" s="257">
        <f>B15-E15</f>
        <v>52636735.36</v>
      </c>
      <c r="F16" s="258">
        <f>C15-F15</f>
        <v>49477835.68</v>
      </c>
    </row>
    <row r="17" ht="28.8" customHeight="true" spans="1:6">
      <c r="A17" s="113" t="s">
        <v>142</v>
      </c>
      <c r="B17" s="182">
        <v>231876110.92</v>
      </c>
      <c r="C17" s="248">
        <f>E17</f>
        <v>284512846.28</v>
      </c>
      <c r="D17" s="113" t="s">
        <v>143</v>
      </c>
      <c r="E17" s="257">
        <f>B17+E16</f>
        <v>284512846.28</v>
      </c>
      <c r="F17" s="258">
        <f>C17+F16</f>
        <v>333990681.96</v>
      </c>
    </row>
    <row r="18" ht="28.8" customHeight="true" spans="1:6">
      <c r="A18" s="114" t="s">
        <v>107</v>
      </c>
      <c r="B18" s="249">
        <f>B15+B17</f>
        <v>300971196.92</v>
      </c>
      <c r="C18" s="248">
        <f>C15+C17</f>
        <v>352214132.24</v>
      </c>
      <c r="D18" s="114" t="s">
        <v>107</v>
      </c>
      <c r="E18" s="257">
        <f>E15+E17</f>
        <v>300971196.92</v>
      </c>
      <c r="F18" s="258">
        <f>F15+F17</f>
        <v>352214132.24</v>
      </c>
    </row>
    <row r="19" ht="28.8" customHeight="true" spans="1:6">
      <c r="A19" s="211"/>
      <c r="B19" s="202"/>
      <c r="C19" s="202"/>
      <c r="D19" s="211"/>
      <c r="E19" s="202"/>
      <c r="F19" s="139" t="s">
        <v>144</v>
      </c>
    </row>
  </sheetData>
  <mergeCells count="1">
    <mergeCell ref="A1:F1"/>
  </mergeCells>
  <printOptions horizontalCentered="true"/>
  <pageMargins left="0.393700787401575" right="0.393700787401575" top="0.393700787401575" bottom="0.393700787401575" header="0.51181" footer="0.51181"/>
  <pageSetup paperSize="9" scale="9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workbookViewId="0">
      <pane topLeftCell="C18" activePane="bottomRight" state="frozen"/>
      <selection activeCell="A1" sqref="A1:G1"/>
    </sheetView>
  </sheetViews>
  <sheetFormatPr defaultColWidth="8" defaultRowHeight="15.75" outlineLevelCol="6"/>
  <cols>
    <col min="1" max="1" width="31.925" style="1"/>
    <col min="2" max="2" width="21.2833333333333" style="1"/>
    <col min="3" max="3" width="23.7916666666667" style="1"/>
    <col min="4" max="5" width="21.2833333333333" style="1"/>
    <col min="6" max="6" width="24.0916666666667" style="1"/>
    <col min="7" max="7" width="21.2833333333333" style="1"/>
  </cols>
  <sheetData>
    <row r="1" ht="48" customHeight="true" spans="1:7">
      <c r="A1" s="108" t="s">
        <v>145</v>
      </c>
      <c r="B1" s="109"/>
      <c r="C1" s="109"/>
      <c r="D1" s="109"/>
      <c r="E1" s="109"/>
      <c r="F1" s="109"/>
      <c r="G1" s="109"/>
    </row>
    <row r="2" ht="21" customHeight="true" spans="1:7">
      <c r="A2" s="208"/>
      <c r="B2" s="208"/>
      <c r="C2" s="208"/>
      <c r="D2" s="208"/>
      <c r="E2" s="208"/>
      <c r="F2" s="208"/>
      <c r="G2" s="203" t="s">
        <v>31</v>
      </c>
    </row>
    <row r="3" ht="21" customHeight="true" spans="1:7">
      <c r="A3" s="110" t="s">
        <v>45</v>
      </c>
      <c r="B3" s="110"/>
      <c r="C3" s="110"/>
      <c r="D3" s="110"/>
      <c r="E3" s="110"/>
      <c r="F3" s="110"/>
      <c r="G3" s="130" t="s">
        <v>46</v>
      </c>
    </row>
    <row r="4" ht="28.8" customHeight="true" spans="1:7">
      <c r="A4" s="225" t="s">
        <v>47</v>
      </c>
      <c r="B4" s="226" t="s">
        <v>75</v>
      </c>
      <c r="C4" s="227"/>
      <c r="D4" s="228"/>
      <c r="E4" s="140" t="s">
        <v>76</v>
      </c>
      <c r="F4" s="238"/>
      <c r="G4" s="238"/>
    </row>
    <row r="5" ht="36" customHeight="true" spans="1:7">
      <c r="A5" s="229"/>
      <c r="B5" s="132" t="s">
        <v>146</v>
      </c>
      <c r="C5" s="230" t="s">
        <v>147</v>
      </c>
      <c r="D5" s="230" t="s">
        <v>148</v>
      </c>
      <c r="E5" s="132" t="s">
        <v>146</v>
      </c>
      <c r="F5" s="230" t="s">
        <v>147</v>
      </c>
      <c r="G5" s="230" t="s">
        <v>148</v>
      </c>
    </row>
    <row r="6" ht="28.8" customHeight="true" spans="1:7">
      <c r="A6" s="136" t="s">
        <v>149</v>
      </c>
      <c r="B6" s="150">
        <f>C6+D6</f>
        <v>0</v>
      </c>
      <c r="C6" s="150">
        <f>C7+C8</f>
        <v>0</v>
      </c>
      <c r="D6" s="150">
        <f>D7+D8</f>
        <v>0</v>
      </c>
      <c r="E6" s="150">
        <f>F6+G6</f>
        <v>0</v>
      </c>
      <c r="F6" s="150">
        <f>F7+F8</f>
        <v>0</v>
      </c>
      <c r="G6" s="150">
        <f>G7+G8</f>
        <v>0</v>
      </c>
    </row>
    <row r="7" ht="28.8" customHeight="true" spans="1:7">
      <c r="A7" s="136" t="s">
        <v>150</v>
      </c>
      <c r="B7" s="150">
        <f>C7+D7</f>
        <v>0</v>
      </c>
      <c r="C7" s="149">
        <v>0</v>
      </c>
      <c r="D7" s="149">
        <v>0</v>
      </c>
      <c r="E7" s="150">
        <f>F7+G7</f>
        <v>0</v>
      </c>
      <c r="F7" s="149">
        <v>0</v>
      </c>
      <c r="G7" s="149">
        <v>0</v>
      </c>
    </row>
    <row r="8" ht="28.8" customHeight="true" spans="1:7">
      <c r="A8" s="136" t="s">
        <v>151</v>
      </c>
      <c r="B8" s="150">
        <f>C8+D8</f>
        <v>0</v>
      </c>
      <c r="C8" s="149">
        <v>0</v>
      </c>
      <c r="D8" s="149">
        <v>0</v>
      </c>
      <c r="E8" s="150">
        <f>F8+G8</f>
        <v>0</v>
      </c>
      <c r="F8" s="149">
        <v>0</v>
      </c>
      <c r="G8" s="149">
        <v>0</v>
      </c>
    </row>
    <row r="9" ht="28.8" customHeight="true" spans="1:7">
      <c r="A9" s="136" t="s">
        <v>79</v>
      </c>
      <c r="B9" s="150">
        <f>C9</f>
        <v>0</v>
      </c>
      <c r="C9" s="149">
        <v>0</v>
      </c>
      <c r="D9" s="134" t="s">
        <v>90</v>
      </c>
      <c r="E9" s="150">
        <f>F9</f>
        <v>0</v>
      </c>
      <c r="F9" s="149">
        <v>0</v>
      </c>
      <c r="G9" s="134" t="s">
        <v>90</v>
      </c>
    </row>
    <row r="10" ht="28.8" customHeight="true" spans="1:7">
      <c r="A10" s="136" t="s">
        <v>83</v>
      </c>
      <c r="B10" s="150">
        <f>C10+D10</f>
        <v>0</v>
      </c>
      <c r="C10" s="149">
        <v>0</v>
      </c>
      <c r="D10" s="149">
        <v>0</v>
      </c>
      <c r="E10" s="150">
        <f>F10+G10</f>
        <v>0</v>
      </c>
      <c r="F10" s="149">
        <v>0</v>
      </c>
      <c r="G10" s="149">
        <v>0</v>
      </c>
    </row>
    <row r="11" ht="28.8" customHeight="true" spans="1:7">
      <c r="A11" s="136" t="s">
        <v>131</v>
      </c>
      <c r="B11" s="150">
        <f>D11</f>
        <v>0</v>
      </c>
      <c r="C11" s="134" t="s">
        <v>90</v>
      </c>
      <c r="D11" s="149">
        <v>0</v>
      </c>
      <c r="E11" s="150">
        <f>G11</f>
        <v>0</v>
      </c>
      <c r="F11" s="134" t="s">
        <v>90</v>
      </c>
      <c r="G11" s="149">
        <v>0</v>
      </c>
    </row>
    <row r="12" ht="28.8" customHeight="true" spans="1:7">
      <c r="A12" s="231" t="s">
        <v>132</v>
      </c>
      <c r="B12" s="150">
        <f>C12+D12</f>
        <v>0</v>
      </c>
      <c r="C12" s="149">
        <v>0</v>
      </c>
      <c r="D12" s="149">
        <v>0</v>
      </c>
      <c r="E12" s="150">
        <f>F12+G12</f>
        <v>0</v>
      </c>
      <c r="F12" s="149">
        <v>0</v>
      </c>
      <c r="G12" s="149">
        <v>0</v>
      </c>
    </row>
    <row r="13" ht="28.8" customHeight="true" spans="1:7">
      <c r="A13" s="136" t="s">
        <v>91</v>
      </c>
      <c r="B13" s="150">
        <f>C13</f>
        <v>0</v>
      </c>
      <c r="C13" s="149">
        <v>0</v>
      </c>
      <c r="D13" s="134" t="s">
        <v>90</v>
      </c>
      <c r="E13" s="150">
        <f>F13</f>
        <v>0</v>
      </c>
      <c r="F13" s="149">
        <v>0</v>
      </c>
      <c r="G13" s="134" t="s">
        <v>90</v>
      </c>
    </row>
    <row r="14" ht="28.8" customHeight="true" spans="1:7">
      <c r="A14" s="136" t="s">
        <v>133</v>
      </c>
      <c r="B14" s="150">
        <f t="shared" ref="B14:B19" si="0">C14+D14</f>
        <v>0</v>
      </c>
      <c r="C14" s="150">
        <f>C6+C9+C10+C12</f>
        <v>0</v>
      </c>
      <c r="D14" s="150">
        <f>D6+D10+D11+D12</f>
        <v>0</v>
      </c>
      <c r="E14" s="150">
        <f t="shared" ref="E14:E19" si="1">F14+G14</f>
        <v>0</v>
      </c>
      <c r="F14" s="150">
        <f>F6+F9+F10+F12</f>
        <v>0</v>
      </c>
      <c r="G14" s="150">
        <f>G6+G10+G11+G12</f>
        <v>0</v>
      </c>
    </row>
    <row r="15" ht="28.8" customHeight="true" spans="1:7">
      <c r="A15" s="136" t="s">
        <v>135</v>
      </c>
      <c r="B15" s="150">
        <f t="shared" si="0"/>
        <v>0</v>
      </c>
      <c r="C15" s="149">
        <v>0</v>
      </c>
      <c r="D15" s="149">
        <v>0</v>
      </c>
      <c r="E15" s="150">
        <f t="shared" si="1"/>
        <v>0</v>
      </c>
      <c r="F15" s="149">
        <v>0</v>
      </c>
      <c r="G15" s="149">
        <v>0</v>
      </c>
    </row>
    <row r="16" ht="28.8" customHeight="true" spans="1:7">
      <c r="A16" s="136" t="s">
        <v>137</v>
      </c>
      <c r="B16" s="150">
        <f t="shared" si="0"/>
        <v>0</v>
      </c>
      <c r="C16" s="149">
        <v>0</v>
      </c>
      <c r="D16" s="149">
        <v>0</v>
      </c>
      <c r="E16" s="150">
        <f t="shared" si="1"/>
        <v>0</v>
      </c>
      <c r="F16" s="149">
        <v>0</v>
      </c>
      <c r="G16" s="149">
        <v>0</v>
      </c>
    </row>
    <row r="17" ht="28.8" customHeight="true" spans="1:7">
      <c r="A17" s="136" t="s">
        <v>139</v>
      </c>
      <c r="B17" s="150">
        <f t="shared" si="0"/>
        <v>0</v>
      </c>
      <c r="C17" s="150">
        <f>C14+C15+C16</f>
        <v>0</v>
      </c>
      <c r="D17" s="150">
        <f>D14+D15+D16</f>
        <v>0</v>
      </c>
      <c r="E17" s="150">
        <f t="shared" si="1"/>
        <v>0</v>
      </c>
      <c r="F17" s="150">
        <f>F14+F15+F16</f>
        <v>0</v>
      </c>
      <c r="G17" s="150">
        <f>G14+G15+G16</f>
        <v>0</v>
      </c>
    </row>
    <row r="18" ht="28.8" customHeight="true" spans="1:7">
      <c r="A18" s="136" t="s">
        <v>142</v>
      </c>
      <c r="B18" s="150">
        <f t="shared" si="0"/>
        <v>0</v>
      </c>
      <c r="C18" s="149">
        <v>0</v>
      </c>
      <c r="D18" s="149">
        <v>0</v>
      </c>
      <c r="E18" s="150">
        <f t="shared" si="1"/>
        <v>0</v>
      </c>
      <c r="F18" s="150">
        <f>C34</f>
        <v>0</v>
      </c>
      <c r="G18" s="150">
        <f>D34</f>
        <v>0</v>
      </c>
    </row>
    <row r="19" ht="28.8" customHeight="true" spans="1:7">
      <c r="A19" s="134" t="s">
        <v>107</v>
      </c>
      <c r="B19" s="150">
        <f t="shared" si="0"/>
        <v>0</v>
      </c>
      <c r="C19" s="150">
        <f>C17+C18</f>
        <v>0</v>
      </c>
      <c r="D19" s="150">
        <f>D17+D18</f>
        <v>0</v>
      </c>
      <c r="E19" s="150">
        <f t="shared" si="1"/>
        <v>0</v>
      </c>
      <c r="F19" s="150">
        <f>F17+F18</f>
        <v>0</v>
      </c>
      <c r="G19" s="150">
        <f>G17+G18</f>
        <v>0</v>
      </c>
    </row>
    <row r="20" ht="28.8" customHeight="true" spans="1:7">
      <c r="A20" s="154" t="s">
        <v>47</v>
      </c>
      <c r="B20" s="154" t="s">
        <v>75</v>
      </c>
      <c r="C20" s="232"/>
      <c r="D20" s="232"/>
      <c r="E20" s="154" t="s">
        <v>76</v>
      </c>
      <c r="F20" s="232"/>
      <c r="G20" s="232"/>
    </row>
    <row r="21" ht="36" customHeight="true" spans="1:7">
      <c r="A21" s="232"/>
      <c r="B21" s="154" t="s">
        <v>146</v>
      </c>
      <c r="C21" s="233" t="s">
        <v>147</v>
      </c>
      <c r="D21" s="233" t="s">
        <v>148</v>
      </c>
      <c r="E21" s="154" t="s">
        <v>146</v>
      </c>
      <c r="F21" s="233" t="s">
        <v>147</v>
      </c>
      <c r="G21" s="233" t="s">
        <v>148</v>
      </c>
    </row>
    <row r="22" ht="28.8" customHeight="true" spans="1:7">
      <c r="A22" s="234" t="s">
        <v>152</v>
      </c>
      <c r="B22" s="150">
        <f>C22+D22</f>
        <v>0</v>
      </c>
      <c r="C22" s="150">
        <f>C23+C24+C25+C26</f>
        <v>0</v>
      </c>
      <c r="D22" s="150">
        <f>D23+D24+D25</f>
        <v>0</v>
      </c>
      <c r="E22" s="150">
        <f>F22+G22</f>
        <v>0</v>
      </c>
      <c r="F22" s="150">
        <f>F23+F24+F25+F26</f>
        <v>0</v>
      </c>
      <c r="G22" s="150">
        <f>G23+G24+G25</f>
        <v>0</v>
      </c>
    </row>
    <row r="23" ht="28.8" customHeight="true" spans="1:7">
      <c r="A23" s="235" t="s">
        <v>153</v>
      </c>
      <c r="B23" s="150">
        <f>C23+D23</f>
        <v>0</v>
      </c>
      <c r="C23" s="149">
        <v>0</v>
      </c>
      <c r="D23" s="149">
        <v>0</v>
      </c>
      <c r="E23" s="150">
        <f>F23+G23</f>
        <v>0</v>
      </c>
      <c r="F23" s="149">
        <v>0</v>
      </c>
      <c r="G23" s="149">
        <v>0</v>
      </c>
    </row>
    <row r="24" ht="28.8" customHeight="true" spans="1:7">
      <c r="A24" s="235" t="s">
        <v>154</v>
      </c>
      <c r="B24" s="150">
        <f>C24+D24</f>
        <v>0</v>
      </c>
      <c r="C24" s="149">
        <v>0</v>
      </c>
      <c r="D24" s="149">
        <v>0</v>
      </c>
      <c r="E24" s="150">
        <f>F24+G24</f>
        <v>0</v>
      </c>
      <c r="F24" s="149">
        <v>0</v>
      </c>
      <c r="G24" s="149">
        <v>0</v>
      </c>
    </row>
    <row r="25" ht="28.8" customHeight="true" spans="1:7">
      <c r="A25" s="236" t="s">
        <v>155</v>
      </c>
      <c r="B25" s="150">
        <f>C25+D25</f>
        <v>0</v>
      </c>
      <c r="C25" s="149">
        <v>0</v>
      </c>
      <c r="D25" s="149">
        <v>0</v>
      </c>
      <c r="E25" s="150">
        <f>F25+G25</f>
        <v>0</v>
      </c>
      <c r="F25" s="149">
        <v>0</v>
      </c>
      <c r="G25" s="149">
        <v>0</v>
      </c>
    </row>
    <row r="26" ht="28.8" customHeight="true" spans="1:7">
      <c r="A26" s="137" t="s">
        <v>156</v>
      </c>
      <c r="B26" s="150">
        <f>C26</f>
        <v>0</v>
      </c>
      <c r="C26" s="149">
        <v>0</v>
      </c>
      <c r="D26" s="134" t="s">
        <v>90</v>
      </c>
      <c r="E26" s="150">
        <f>F26</f>
        <v>0</v>
      </c>
      <c r="F26" s="149">
        <v>0</v>
      </c>
      <c r="G26" s="134" t="s">
        <v>90</v>
      </c>
    </row>
    <row r="27" ht="28.8" customHeight="true" spans="1:7">
      <c r="A27" s="234" t="s">
        <v>129</v>
      </c>
      <c r="B27" s="150">
        <f>D27</f>
        <v>0</v>
      </c>
      <c r="C27" s="134" t="s">
        <v>90</v>
      </c>
      <c r="D27" s="149">
        <v>0</v>
      </c>
      <c r="E27" s="150">
        <f>G27</f>
        <v>0</v>
      </c>
      <c r="F27" s="134" t="s">
        <v>90</v>
      </c>
      <c r="G27" s="149">
        <v>0</v>
      </c>
    </row>
    <row r="28" ht="28.8" customHeight="true" spans="1:7">
      <c r="A28" s="235" t="s">
        <v>130</v>
      </c>
      <c r="B28" s="150">
        <f t="shared" ref="B28:B35" si="2">C28+D28</f>
        <v>0</v>
      </c>
      <c r="C28" s="149">
        <v>0</v>
      </c>
      <c r="D28" s="149">
        <v>0</v>
      </c>
      <c r="E28" s="150">
        <f t="shared" ref="E28:E35" si="3">F28+G28</f>
        <v>0</v>
      </c>
      <c r="F28" s="149">
        <v>0</v>
      </c>
      <c r="G28" s="149">
        <v>0</v>
      </c>
    </row>
    <row r="29" ht="28.8" customHeight="true" spans="1:7">
      <c r="A29" s="235" t="s">
        <v>134</v>
      </c>
      <c r="B29" s="150">
        <f t="shared" si="2"/>
        <v>0</v>
      </c>
      <c r="C29" s="150">
        <f>C22+C28</f>
        <v>0</v>
      </c>
      <c r="D29" s="150">
        <f>D22+D27+D28</f>
        <v>0</v>
      </c>
      <c r="E29" s="150">
        <f t="shared" si="3"/>
        <v>0</v>
      </c>
      <c r="F29" s="150">
        <f>F22+F28</f>
        <v>0</v>
      </c>
      <c r="G29" s="150">
        <f>G22+G27+G28</f>
        <v>0</v>
      </c>
    </row>
    <row r="30" ht="28.8" customHeight="true" spans="1:7">
      <c r="A30" s="235" t="s">
        <v>136</v>
      </c>
      <c r="B30" s="150">
        <f t="shared" si="2"/>
        <v>0</v>
      </c>
      <c r="C30" s="149">
        <v>0</v>
      </c>
      <c r="D30" s="149">
        <v>0</v>
      </c>
      <c r="E30" s="150">
        <f t="shared" si="3"/>
        <v>0</v>
      </c>
      <c r="F30" s="149">
        <v>0</v>
      </c>
      <c r="G30" s="149">
        <v>0</v>
      </c>
    </row>
    <row r="31" ht="28.8" customHeight="true" spans="1:7">
      <c r="A31" s="235" t="s">
        <v>138</v>
      </c>
      <c r="B31" s="150">
        <f t="shared" si="2"/>
        <v>0</v>
      </c>
      <c r="C31" s="149">
        <v>0</v>
      </c>
      <c r="D31" s="149">
        <v>0</v>
      </c>
      <c r="E31" s="150">
        <f t="shared" si="3"/>
        <v>0</v>
      </c>
      <c r="F31" s="149">
        <v>0</v>
      </c>
      <c r="G31" s="149">
        <v>0</v>
      </c>
    </row>
    <row r="32" ht="28.8" customHeight="true" spans="1:7">
      <c r="A32" s="235" t="s">
        <v>140</v>
      </c>
      <c r="B32" s="150">
        <f t="shared" si="2"/>
        <v>0</v>
      </c>
      <c r="C32" s="150">
        <f>C29+C30+C31</f>
        <v>0</v>
      </c>
      <c r="D32" s="150">
        <f>D29+D30+D31</f>
        <v>0</v>
      </c>
      <c r="E32" s="150">
        <f t="shared" si="3"/>
        <v>0</v>
      </c>
      <c r="F32" s="150">
        <f>F29+F30+F31</f>
        <v>0</v>
      </c>
      <c r="G32" s="150">
        <f>G29+G30+G31</f>
        <v>0</v>
      </c>
    </row>
    <row r="33" ht="28.8" customHeight="true" spans="1:7">
      <c r="A33" s="235" t="s">
        <v>141</v>
      </c>
      <c r="B33" s="150">
        <f t="shared" si="2"/>
        <v>0</v>
      </c>
      <c r="C33" s="150">
        <f>C17-C32</f>
        <v>0</v>
      </c>
      <c r="D33" s="150">
        <f>D17-D32</f>
        <v>0</v>
      </c>
      <c r="E33" s="150">
        <f t="shared" si="3"/>
        <v>0</v>
      </c>
      <c r="F33" s="150">
        <f>F17-F32</f>
        <v>0</v>
      </c>
      <c r="G33" s="150">
        <f>G17-G32</f>
        <v>0</v>
      </c>
    </row>
    <row r="34" ht="28.8" customHeight="true" spans="1:7">
      <c r="A34" s="235" t="s">
        <v>143</v>
      </c>
      <c r="B34" s="150">
        <f t="shared" si="2"/>
        <v>0</v>
      </c>
      <c r="C34" s="150">
        <f>C18+C33</f>
        <v>0</v>
      </c>
      <c r="D34" s="150">
        <f>D18+D33</f>
        <v>0</v>
      </c>
      <c r="E34" s="150">
        <f t="shared" si="3"/>
        <v>0</v>
      </c>
      <c r="F34" s="150">
        <f>F18+F33</f>
        <v>0</v>
      </c>
      <c r="G34" s="150">
        <f>G18+G33</f>
        <v>0</v>
      </c>
    </row>
    <row r="35" ht="28.8" customHeight="true" spans="1:7">
      <c r="A35" s="141" t="s">
        <v>107</v>
      </c>
      <c r="B35" s="150">
        <f t="shared" si="2"/>
        <v>0</v>
      </c>
      <c r="C35" s="150">
        <f>C32+C34</f>
        <v>0</v>
      </c>
      <c r="D35" s="150">
        <f>D32+D34</f>
        <v>0</v>
      </c>
      <c r="E35" s="150">
        <f t="shared" si="3"/>
        <v>0</v>
      </c>
      <c r="F35" s="150">
        <f>F32+F34</f>
        <v>0</v>
      </c>
      <c r="G35" s="150">
        <f>G32+G34</f>
        <v>0</v>
      </c>
    </row>
    <row r="36" ht="28.8" customHeight="true" spans="1:7">
      <c r="A36" s="237"/>
      <c r="B36" s="129"/>
      <c r="C36" s="129"/>
      <c r="D36" s="129"/>
      <c r="E36" s="129"/>
      <c r="F36" s="129"/>
      <c r="G36" s="139" t="s">
        <v>157</v>
      </c>
    </row>
  </sheetData>
  <mergeCells count="7">
    <mergeCell ref="A1:G1"/>
    <mergeCell ref="B4:D4"/>
    <mergeCell ref="E4:G4"/>
    <mergeCell ref="B20:D20"/>
    <mergeCell ref="E20:G20"/>
    <mergeCell ref="A4:A5"/>
    <mergeCell ref="A20:A21"/>
  </mergeCells>
  <printOptions horizontalCentered="true"/>
  <pageMargins left="0.393700787401575" right="0.393700787401575" top="0.393700787401575" bottom="0.393700787401575" header="0.51181" footer="0.51181"/>
  <pageSetup paperSize="9" scale="54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GridLines="0" tabSelected="1" workbookViewId="0">
      <pane topLeftCell="B5" activePane="bottomRight" state="frozen"/>
      <selection activeCell="A1" sqref="A1:F1"/>
    </sheetView>
  </sheetViews>
  <sheetFormatPr defaultColWidth="8" defaultRowHeight="15.75" outlineLevelCol="5"/>
  <cols>
    <col min="1" max="1" width="35.8416666666667" style="1"/>
    <col min="2" max="3" width="23.8916666666667" style="1"/>
    <col min="4" max="4" width="35.8416666666667" style="1"/>
    <col min="5" max="6" width="23.8916666666667" style="1"/>
  </cols>
  <sheetData>
    <row r="1" ht="48" customHeight="true" spans="1:6">
      <c r="A1" s="108" t="s">
        <v>158</v>
      </c>
      <c r="B1" s="109"/>
      <c r="C1" s="109"/>
      <c r="D1" s="213"/>
      <c r="E1" s="109"/>
      <c r="F1" s="109"/>
    </row>
    <row r="2" ht="21" customHeight="true" spans="1:6">
      <c r="A2" s="208"/>
      <c r="B2" s="214"/>
      <c r="C2" s="208"/>
      <c r="D2" s="215"/>
      <c r="E2" s="208"/>
      <c r="F2" s="203" t="s">
        <v>33</v>
      </c>
    </row>
    <row r="3" ht="21" customHeight="true" spans="1:6">
      <c r="A3" s="110" t="s">
        <v>45</v>
      </c>
      <c r="B3" s="110"/>
      <c r="C3" s="110"/>
      <c r="D3" s="216"/>
      <c r="E3" s="110"/>
      <c r="F3" s="130" t="s">
        <v>46</v>
      </c>
    </row>
    <row r="4" ht="28.8" customHeight="true" spans="1:6">
      <c r="A4" s="112" t="s">
        <v>47</v>
      </c>
      <c r="B4" s="112" t="s">
        <v>75</v>
      </c>
      <c r="C4" s="112" t="s">
        <v>76</v>
      </c>
      <c r="D4" s="112" t="s">
        <v>47</v>
      </c>
      <c r="E4" s="112" t="s">
        <v>75</v>
      </c>
      <c r="F4" s="112" t="s">
        <v>76</v>
      </c>
    </row>
    <row r="5" ht="28.8" customHeight="true" spans="1:6">
      <c r="A5" s="217" t="s">
        <v>149</v>
      </c>
      <c r="B5" s="184">
        <v>0</v>
      </c>
      <c r="C5" s="184">
        <v>0</v>
      </c>
      <c r="D5" s="218" t="s">
        <v>152</v>
      </c>
      <c r="E5" s="201">
        <f>E6+E7</f>
        <v>0</v>
      </c>
      <c r="F5" s="201">
        <f>F6+F7</f>
        <v>0</v>
      </c>
    </row>
    <row r="6" ht="28.8" customHeight="true" spans="1:6">
      <c r="A6" s="217" t="s">
        <v>159</v>
      </c>
      <c r="B6" s="184">
        <v>0</v>
      </c>
      <c r="C6" s="184">
        <v>0</v>
      </c>
      <c r="D6" s="218" t="s">
        <v>160</v>
      </c>
      <c r="E6" s="184">
        <v>0</v>
      </c>
      <c r="F6" s="184">
        <v>0</v>
      </c>
    </row>
    <row r="7" ht="28.8" customHeight="true" spans="1:6">
      <c r="A7" s="217" t="s">
        <v>161</v>
      </c>
      <c r="B7" s="184">
        <v>0</v>
      </c>
      <c r="C7" s="184">
        <v>0</v>
      </c>
      <c r="D7" s="218" t="s">
        <v>162</v>
      </c>
      <c r="E7" s="184">
        <v>0</v>
      </c>
      <c r="F7" s="184">
        <v>0</v>
      </c>
    </row>
    <row r="8" ht="28.8" customHeight="true" spans="1:6">
      <c r="A8" s="217" t="s">
        <v>163</v>
      </c>
      <c r="B8" s="184">
        <v>0</v>
      </c>
      <c r="C8" s="184">
        <v>0</v>
      </c>
      <c r="D8" s="218" t="s">
        <v>164</v>
      </c>
      <c r="E8" s="184">
        <v>0</v>
      </c>
      <c r="F8" s="184">
        <v>0</v>
      </c>
    </row>
    <row r="9" ht="28.8" customHeight="true" spans="1:6">
      <c r="A9" s="217" t="s">
        <v>79</v>
      </c>
      <c r="B9" s="184">
        <v>0</v>
      </c>
      <c r="C9" s="184">
        <v>0</v>
      </c>
      <c r="D9" s="218" t="s">
        <v>130</v>
      </c>
      <c r="E9" s="184">
        <v>0</v>
      </c>
      <c r="F9" s="184">
        <v>0</v>
      </c>
    </row>
    <row r="10" ht="28.8" customHeight="true" spans="1:6">
      <c r="A10" s="217" t="s">
        <v>165</v>
      </c>
      <c r="B10" s="184">
        <v>0</v>
      </c>
      <c r="C10" s="184">
        <v>0</v>
      </c>
      <c r="D10" s="114" t="s">
        <v>90</v>
      </c>
      <c r="E10" s="114" t="s">
        <v>90</v>
      </c>
      <c r="F10" s="114" t="s">
        <v>90</v>
      </c>
    </row>
    <row r="11" ht="28.8" customHeight="true" spans="1:6">
      <c r="A11" s="217" t="s">
        <v>83</v>
      </c>
      <c r="B11" s="184">
        <v>0</v>
      </c>
      <c r="C11" s="184">
        <v>0</v>
      </c>
      <c r="D11" s="114" t="s">
        <v>90</v>
      </c>
      <c r="E11" s="114" t="s">
        <v>90</v>
      </c>
      <c r="F11" s="114" t="s">
        <v>90</v>
      </c>
    </row>
    <row r="12" ht="28.8" customHeight="true" spans="1:6">
      <c r="A12" s="217" t="s">
        <v>166</v>
      </c>
      <c r="B12" s="184">
        <v>0</v>
      </c>
      <c r="C12" s="184">
        <v>0</v>
      </c>
      <c r="D12" s="114" t="s">
        <v>90</v>
      </c>
      <c r="E12" s="114" t="s">
        <v>90</v>
      </c>
      <c r="F12" s="114" t="s">
        <v>90</v>
      </c>
    </row>
    <row r="13" ht="28.8" customHeight="true" spans="1:6">
      <c r="A13" s="217" t="s">
        <v>167</v>
      </c>
      <c r="B13" s="201">
        <f>B5+B9+B11+B12</f>
        <v>0</v>
      </c>
      <c r="C13" s="201">
        <f>C5+C9+C11+C12</f>
        <v>0</v>
      </c>
      <c r="D13" s="218" t="s">
        <v>134</v>
      </c>
      <c r="E13" s="201">
        <f>E5+E8+E9</f>
        <v>0</v>
      </c>
      <c r="F13" s="201">
        <f>F5+F8+F9</f>
        <v>0</v>
      </c>
    </row>
    <row r="14" ht="28.8" customHeight="true" spans="1:6">
      <c r="A14" s="217" t="s">
        <v>168</v>
      </c>
      <c r="B14" s="184">
        <v>0</v>
      </c>
      <c r="C14" s="184">
        <v>0</v>
      </c>
      <c r="D14" s="218" t="s">
        <v>136</v>
      </c>
      <c r="E14" s="184">
        <v>0</v>
      </c>
      <c r="F14" s="184">
        <v>0</v>
      </c>
    </row>
    <row r="15" ht="28.8" customHeight="true" spans="1:6">
      <c r="A15" s="219" t="s">
        <v>169</v>
      </c>
      <c r="B15" s="184">
        <v>0</v>
      </c>
      <c r="C15" s="184">
        <v>0</v>
      </c>
      <c r="D15" s="218" t="s">
        <v>138</v>
      </c>
      <c r="E15" s="184">
        <v>0</v>
      </c>
      <c r="F15" s="184">
        <v>0</v>
      </c>
    </row>
    <row r="16" ht="28.8" customHeight="true" spans="1:6">
      <c r="A16" s="220" t="s">
        <v>170</v>
      </c>
      <c r="B16" s="201">
        <f>B13+B14+B15</f>
        <v>0</v>
      </c>
      <c r="C16" s="201">
        <f>C13+C14+C15</f>
        <v>0</v>
      </c>
      <c r="D16" s="218" t="s">
        <v>140</v>
      </c>
      <c r="E16" s="201">
        <f>E13+E14+E15</f>
        <v>0</v>
      </c>
      <c r="F16" s="201">
        <f>F13+F14+F15</f>
        <v>0</v>
      </c>
    </row>
    <row r="17" ht="28.8" customHeight="true" spans="1:6">
      <c r="A17" s="147" t="s">
        <v>90</v>
      </c>
      <c r="B17" s="114" t="s">
        <v>90</v>
      </c>
      <c r="C17" s="114" t="s">
        <v>90</v>
      </c>
      <c r="D17" s="218" t="s">
        <v>141</v>
      </c>
      <c r="E17" s="199">
        <f>B16-E16</f>
        <v>0</v>
      </c>
      <c r="F17" s="199">
        <f>C16-F16</f>
        <v>0</v>
      </c>
    </row>
    <row r="18" ht="28.8" customHeight="true" spans="1:6">
      <c r="A18" s="221" t="s">
        <v>171</v>
      </c>
      <c r="B18" s="184">
        <v>0</v>
      </c>
      <c r="C18" s="201">
        <f>E18</f>
        <v>0</v>
      </c>
      <c r="D18" s="218" t="s">
        <v>143</v>
      </c>
      <c r="E18" s="198">
        <f>B18+E17</f>
        <v>0</v>
      </c>
      <c r="F18" s="198">
        <f>C18+F17</f>
        <v>0</v>
      </c>
    </row>
    <row r="19" ht="28.8" customHeight="true" spans="1:6">
      <c r="A19" s="222" t="s">
        <v>107</v>
      </c>
      <c r="B19" s="199">
        <f>B16+B18</f>
        <v>0</v>
      </c>
      <c r="C19" s="199">
        <f>C16+C18</f>
        <v>0</v>
      </c>
      <c r="D19" s="222" t="s">
        <v>107</v>
      </c>
      <c r="E19" s="199">
        <f>E16+E18</f>
        <v>0</v>
      </c>
      <c r="F19" s="199">
        <f>F16+F18</f>
        <v>0</v>
      </c>
    </row>
    <row r="20" ht="28.8" customHeight="true" spans="1:6">
      <c r="A20" s="128"/>
      <c r="B20" s="223"/>
      <c r="C20" s="223"/>
      <c r="D20" s="224"/>
      <c r="E20" s="223"/>
      <c r="F20" s="139" t="s">
        <v>172</v>
      </c>
    </row>
  </sheetData>
  <mergeCells count="1">
    <mergeCell ref="A1:F1"/>
  </mergeCells>
  <printOptions horizontalCentered="true"/>
  <pageMargins left="0.393700787401575" right="0.393700787401575" top="0.393700787401575" bottom="0.393700787401575" header="0.51181" footer="0.51181"/>
  <pageSetup paperSize="9" scale="8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showZeros="0" workbookViewId="0">
      <pane topLeftCell="B5" activePane="bottomRight" state="frozen"/>
      <selection activeCell="A1" sqref="A1:F1"/>
    </sheetView>
  </sheetViews>
  <sheetFormatPr defaultColWidth="8" defaultRowHeight="15.75" outlineLevelCol="5"/>
  <cols>
    <col min="1" max="1" width="29.2083333333333" style="1"/>
    <col min="2" max="3" width="23.8916666666667" style="1"/>
    <col min="4" max="4" width="29.2083333333333" style="1"/>
    <col min="5" max="6" width="23.8916666666667" style="1"/>
  </cols>
  <sheetData>
    <row r="1" ht="48" customHeight="true" spans="1:6">
      <c r="A1" s="108" t="s">
        <v>173</v>
      </c>
      <c r="B1" s="109"/>
      <c r="C1" s="109"/>
      <c r="D1" s="109"/>
      <c r="E1" s="109"/>
      <c r="F1" s="109"/>
    </row>
    <row r="2" ht="21" customHeight="true" spans="1:6">
      <c r="A2" s="208"/>
      <c r="B2" s="208"/>
      <c r="C2" s="208"/>
      <c r="D2" s="208"/>
      <c r="E2" s="203" t="s">
        <v>35</v>
      </c>
      <c r="F2" s="204"/>
    </row>
    <row r="3" ht="21" customHeight="true" spans="1:6">
      <c r="A3" s="110" t="s">
        <v>45</v>
      </c>
      <c r="B3" s="110"/>
      <c r="C3" s="110"/>
      <c r="D3" s="110"/>
      <c r="E3" s="130"/>
      <c r="F3" s="130" t="s">
        <v>46</v>
      </c>
    </row>
    <row r="4" ht="39.6" customHeight="true" spans="1:6">
      <c r="A4" s="112" t="s">
        <v>47</v>
      </c>
      <c r="B4" s="112" t="s">
        <v>75</v>
      </c>
      <c r="C4" s="112" t="s">
        <v>76</v>
      </c>
      <c r="D4" s="112" t="s">
        <v>47</v>
      </c>
      <c r="E4" s="112" t="s">
        <v>75</v>
      </c>
      <c r="F4" s="112" t="s">
        <v>76</v>
      </c>
    </row>
    <row r="5" ht="28.8" customHeight="true" spans="1:6">
      <c r="A5" s="113" t="s">
        <v>174</v>
      </c>
      <c r="B5" s="184">
        <v>1061482.55</v>
      </c>
      <c r="C5" s="184">
        <v>2102544</v>
      </c>
      <c r="D5" s="195" t="s">
        <v>175</v>
      </c>
      <c r="E5" s="184">
        <v>2726760.57</v>
      </c>
      <c r="F5" s="184">
        <v>2842277.45</v>
      </c>
    </row>
    <row r="6" ht="28.8" customHeight="true" spans="1:6">
      <c r="A6" s="113" t="s">
        <v>79</v>
      </c>
      <c r="B6" s="184">
        <v>0</v>
      </c>
      <c r="C6" s="184">
        <v>0</v>
      </c>
      <c r="D6" s="196" t="s">
        <v>176</v>
      </c>
      <c r="E6" s="156">
        <v>291264.42</v>
      </c>
      <c r="F6" s="156">
        <v>294176.87</v>
      </c>
    </row>
    <row r="7" ht="28.8" customHeight="true" spans="1:6">
      <c r="A7" s="113" t="s">
        <v>83</v>
      </c>
      <c r="B7" s="184">
        <v>80119.6</v>
      </c>
      <c r="C7" s="184">
        <v>65083.5</v>
      </c>
      <c r="D7" s="209" t="s">
        <v>177</v>
      </c>
      <c r="E7" s="212">
        <v>0</v>
      </c>
      <c r="F7" s="212">
        <v>0</v>
      </c>
    </row>
    <row r="8" ht="28.8" customHeight="true" spans="1:6">
      <c r="A8" s="113" t="s">
        <v>166</v>
      </c>
      <c r="B8" s="184">
        <v>0</v>
      </c>
      <c r="C8" s="184">
        <v>0</v>
      </c>
      <c r="D8" s="113" t="s">
        <v>178</v>
      </c>
      <c r="E8" s="184">
        <v>0</v>
      </c>
      <c r="F8" s="184">
        <v>0</v>
      </c>
    </row>
    <row r="9" ht="28.8" customHeight="true" spans="1:6">
      <c r="A9" s="144" t="s">
        <v>91</v>
      </c>
      <c r="B9" s="156">
        <v>0</v>
      </c>
      <c r="C9" s="156">
        <v>0</v>
      </c>
      <c r="D9" s="144" t="s">
        <v>179</v>
      </c>
      <c r="E9" s="156">
        <v>0</v>
      </c>
      <c r="F9" s="156">
        <v>0</v>
      </c>
    </row>
    <row r="10" ht="28.8" customHeight="true" spans="1:6">
      <c r="A10" s="197" t="s">
        <v>167</v>
      </c>
      <c r="B10" s="198">
        <f>B5+B6+B7+B8</f>
        <v>1141602.15</v>
      </c>
      <c r="C10" s="198">
        <f>C5+C6+C7+C8</f>
        <v>2167627.5</v>
      </c>
      <c r="D10" s="209" t="s">
        <v>180</v>
      </c>
      <c r="E10" s="198">
        <f>E5+E7+E8+E9</f>
        <v>2726760.57</v>
      </c>
      <c r="F10" s="198">
        <f>F5+F7+F8+F9</f>
        <v>2842277.45</v>
      </c>
    </row>
    <row r="11" ht="28.8" customHeight="true" spans="1:6">
      <c r="A11" s="113" t="s">
        <v>168</v>
      </c>
      <c r="B11" s="184">
        <v>0</v>
      </c>
      <c r="C11" s="184">
        <v>0</v>
      </c>
      <c r="D11" s="193" t="s">
        <v>181</v>
      </c>
      <c r="E11" s="184">
        <v>0</v>
      </c>
      <c r="F11" s="184">
        <v>0</v>
      </c>
    </row>
    <row r="12" ht="28.8" customHeight="true" spans="1:6">
      <c r="A12" s="113" t="s">
        <v>169</v>
      </c>
      <c r="B12" s="184">
        <v>0</v>
      </c>
      <c r="C12" s="184">
        <v>0</v>
      </c>
      <c r="D12" s="193" t="s">
        <v>182</v>
      </c>
      <c r="E12" s="184">
        <v>190000</v>
      </c>
      <c r="F12" s="184">
        <v>106148</v>
      </c>
    </row>
    <row r="13" ht="28.8" customHeight="true" spans="1:6">
      <c r="A13" s="113" t="s">
        <v>170</v>
      </c>
      <c r="B13" s="201">
        <f>B10+B11+B12</f>
        <v>1141602.15</v>
      </c>
      <c r="C13" s="201">
        <f>C10+C11+C12</f>
        <v>2167627.5</v>
      </c>
      <c r="D13" s="193" t="s">
        <v>183</v>
      </c>
      <c r="E13" s="201">
        <f>E10+E11+E12</f>
        <v>2916760.57</v>
      </c>
      <c r="F13" s="201">
        <f>F10+F11+F12</f>
        <v>2948425.45</v>
      </c>
    </row>
    <row r="14" ht="28.8" customHeight="true" spans="1:6">
      <c r="A14" s="114" t="s">
        <v>90</v>
      </c>
      <c r="B14" s="114" t="s">
        <v>90</v>
      </c>
      <c r="C14" s="114" t="s">
        <v>90</v>
      </c>
      <c r="D14" s="193" t="s">
        <v>184</v>
      </c>
      <c r="E14" s="207">
        <f>B13-E13</f>
        <v>-1775158.42</v>
      </c>
      <c r="F14" s="207">
        <f>C13-F13</f>
        <v>-780797.95</v>
      </c>
    </row>
    <row r="15" ht="28.8" customHeight="true" spans="1:6">
      <c r="A15" s="113" t="s">
        <v>171</v>
      </c>
      <c r="B15" s="184">
        <v>4638866.36</v>
      </c>
      <c r="C15" s="201">
        <f>E15</f>
        <v>2863707.94</v>
      </c>
      <c r="D15" s="193" t="s">
        <v>185</v>
      </c>
      <c r="E15" s="207">
        <f>B15+E14</f>
        <v>2863707.94</v>
      </c>
      <c r="F15" s="207">
        <f>C15+F14</f>
        <v>2082909.99</v>
      </c>
    </row>
    <row r="16" ht="28.8" customHeight="true" spans="1:6">
      <c r="A16" s="114" t="s">
        <v>107</v>
      </c>
      <c r="B16" s="201">
        <f>B13+B15</f>
        <v>5780468.51</v>
      </c>
      <c r="C16" s="201">
        <f>C13+C15</f>
        <v>5031335.44</v>
      </c>
      <c r="D16" s="210" t="s">
        <v>107</v>
      </c>
      <c r="E16" s="207">
        <f>E13+E15</f>
        <v>5780468.51</v>
      </c>
      <c r="F16" s="207">
        <f>F13+F15</f>
        <v>5031335.44</v>
      </c>
    </row>
    <row r="17" ht="28.8" customHeight="true" spans="1:6">
      <c r="A17" s="211"/>
      <c r="B17" s="202"/>
      <c r="C17" s="202"/>
      <c r="D17" s="211"/>
      <c r="E17" s="202"/>
      <c r="F17" s="204" t="s">
        <v>186</v>
      </c>
    </row>
  </sheetData>
  <mergeCells count="2">
    <mergeCell ref="A1:F1"/>
    <mergeCell ref="E2:F2"/>
  </mergeCells>
  <printOptions horizontalCentered="true"/>
  <pageMargins left="0.78740157480315" right="0.78740157480315" top="1.18110236220472" bottom="1.18110236220472" header="0.51181" footer="0.51181"/>
  <pageSetup paperSize="9" scale="85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社保基金预算封面</vt:lpstr>
      <vt:lpstr>预算目录</vt:lpstr>
      <vt:lpstr>预算总表</vt:lpstr>
      <vt:lpstr>企业职工基本养老收支预算表</vt:lpstr>
      <vt:lpstr>城乡居民基本养老收支预算表</vt:lpstr>
      <vt:lpstr>机关事业单位基本养老收支预算表</vt:lpstr>
      <vt:lpstr>职工基本医疗收支预算表</vt:lpstr>
      <vt:lpstr>城乡居民基本医疗收支预算表</vt:lpstr>
      <vt:lpstr>工伤保险基金收支预算表</vt:lpstr>
      <vt:lpstr>失业保险基金收支预算表</vt:lpstr>
      <vt:lpstr>基本养老基础资料表</vt:lpstr>
      <vt:lpstr>基本医疗基础资料表</vt:lpstr>
      <vt:lpstr>失业工伤基础资料表</vt:lpstr>
      <vt:lpstr>基本养老征缴收入</vt:lpstr>
      <vt:lpstr>退休人员基本养老待遇支出</vt:lpstr>
      <vt:lpstr>执行数审核</vt:lpstr>
      <vt:lpstr>预算数审核</vt:lpstr>
      <vt:lpstr>执行数审核（汇审）</vt:lpstr>
      <vt:lpstr>预算数审核（汇审）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2021-02-08T19:11:00Z</dcterms:created>
  <dcterms:modified xsi:type="dcterms:W3CDTF">2021-02-08T14:19:03Z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